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0"/>
  </bookViews>
  <sheets>
    <sheet name="доходи" sheetId="1" r:id="rId1"/>
    <sheet name="видатки" sheetId="2" r:id="rId2"/>
  </sheets>
  <definedNames>
    <definedName name="DATABASE" localSheetId="1">'видатки'!$A$8:$A$25</definedName>
    <definedName name="DATABASE" localSheetId="0">'доходи'!$A$9:$A$18</definedName>
    <definedName name="_xlnm.Print_Titles" localSheetId="1">'видатки'!$5:$7</definedName>
    <definedName name="_xlnm.Print_Titles" localSheetId="0">'доходи'!$5:$8</definedName>
    <definedName name="_xlnm.Print_Area" localSheetId="1">'видатки'!$A$1:$F$59</definedName>
    <definedName name="_xlnm.Print_Area" localSheetId="0">'доходи'!$A$1:$E$67</definedName>
  </definedNames>
  <calcPr fullCalcOnLoad="1"/>
</workbook>
</file>

<file path=xl/sharedStrings.xml><?xml version="1.0" encoding="utf-8"?>
<sst xmlns="http://schemas.openxmlformats.org/spreadsheetml/2006/main" count="131" uniqueCount="122">
  <si>
    <t>обласного бюджету Рівненської області</t>
  </si>
  <si>
    <t>Відх. виконання від плану на рік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</si>
  <si>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</si>
  <si>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</si>
  <si>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</si>
  <si>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</si>
  <si>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</si>
  <si>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 xml:space="preserve">РАЗОМ </t>
  </si>
  <si>
    <t>РАЗОМ ВИДАТКІВ</t>
  </si>
  <si>
    <t>ВСЬОГО ВИДАТКІВ</t>
  </si>
  <si>
    <t>Доходи</t>
  </si>
  <si>
    <t>РАЗОМ ВЛАСНІ ДОХОДИ</t>
  </si>
  <si>
    <t>ВСЬОГО ДОХОДІВ</t>
  </si>
  <si>
    <t>РАЗОМ  ДОХОДІВ</t>
  </si>
  <si>
    <t>Культура і мистецтво</t>
  </si>
  <si>
    <t>у тому числі:</t>
  </si>
  <si>
    <t>Державне управлiння</t>
  </si>
  <si>
    <t xml:space="preserve">Кредитування бюджету </t>
  </si>
  <si>
    <t xml:space="preserve">Аналіз виконання видатків загального фонду  </t>
  </si>
  <si>
    <t>Житлово-комунальне господарство</t>
  </si>
  <si>
    <t>Субвенція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</si>
  <si>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</si>
  <si>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на придбання медичного автотранспорту та обладнання для закладів охорони здоров'я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</si>
  <si>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</si>
  <si>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проведення виборів депутатів Верховної Ради Автономної Республіки Крим, місцевих рад та сільських, селищних, міських голів </t>
  </si>
  <si>
    <t>Субвенція на часткове відшкодування вартості лікарських засобів для лікування осіб з гіпертонічною хворобою</t>
  </si>
  <si>
    <t>Субвенція на придбання медикаментів  та виробів медичного призначення для забезпечення швидкої медичної допомоги</t>
  </si>
  <si>
    <t>Доходи від  власності та підприємницької діяльності</t>
  </si>
  <si>
    <t>Субвенція на фінансування Програм - переможців Всеукраїнського конкурсу проектів та програм розвитку місцевого самоврядування  </t>
  </si>
  <si>
    <t>Субвенція для сплати заборгованості за поставлене у 2012 році медичне обладнання вітчизняного виробництва</t>
  </si>
  <si>
    <t>Субвенція на придбання медикаментів та виробів медичного призначення для забезпечення швидкої медичної допомоги</t>
  </si>
  <si>
    <t>Адміністративні збори та платежі, доходи від некомерційної господарської діяльності </t>
  </si>
  <si>
    <t>Базова дотація</t>
  </si>
  <si>
    <t>Субвенція на підготовку робітничих кадрів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</si>
  <si>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</si>
  <si>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</si>
  <si>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</si>
  <si>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Аналіз виконання доходів загального фонду </t>
  </si>
  <si>
    <t xml:space="preserve">Податок на прибуток підприємств </t>
  </si>
  <si>
    <t xml:space="preserve">Відсоток виконання до плану </t>
  </si>
  <si>
    <t xml:space="preserve">Відхилення виконання до плану </t>
  </si>
  <si>
    <t>Стабілізаційна дотація</t>
  </si>
  <si>
    <t>Субвенція на проведення виборів депутатів місцевих рад та сільських, селищних, міських голів</t>
  </si>
  <si>
    <t>Субвенція на здійснення заходів щодо соціально-економічного розвитку окремих територій</t>
  </si>
  <si>
    <t>Субвенція на фінансування заходів соціально-економічної компенсації ризику населення, яке проживає на території зони спостереження</t>
  </si>
  <si>
    <t>Податок та збір на доходи фізичних осіб</t>
  </si>
  <si>
    <t>Субвенція на придбання медикаментв та виробів медичного призначення для забезпечення швидкої медичної допомоги</t>
  </si>
  <si>
    <t xml:space="preserve">Відхилення до плану </t>
  </si>
  <si>
    <t xml:space="preserve">Субвенція на надання державної підтримки особам з особливими освітніми потребами </t>
  </si>
  <si>
    <t>Субвенція на придбання ангіографічного обладнання</t>
  </si>
  <si>
    <t>Субвенція на відшкодування вартості лікарських засобів для лікування окремих захворювань</t>
  </si>
  <si>
    <t>Плата за розміщення тимчасово вільних коштів місцевих бюджетів</t>
  </si>
  <si>
    <t>Додаткова дотація з ДБ місцевим бюджетам на здійснення переданих з державного бюджету видатків з утримання закладів освіти і охорони здоров'я</t>
  </si>
  <si>
    <t>Субвенція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</si>
  <si>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на будівництво/ капітальний ремонт/ 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</si>
  <si>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 xml:space="preserve">Інші неподаткові надходження </t>
  </si>
  <si>
    <t>Доходи від операцій з капіталом</t>
  </si>
  <si>
    <t>Інші субвенції з місцевого бюджету</t>
  </si>
  <si>
    <t>Довгострокові кредити індивідуальним забудовникам житла на селі та їх повернення</t>
  </si>
  <si>
    <t>Бюджетні позики суб'єктам господарювання та їх повернення</t>
  </si>
  <si>
    <t>Дотації з місцевого бюджету іншим бюджетам в т.ч.: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</si>
  <si>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</si>
  <si>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 в т.ч.: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</si>
  <si>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</si>
  <si>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</si>
  <si>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</si>
  <si>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</si>
  <si>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</si>
  <si>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</si>
  <si>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бюджету, в т.ч: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</si>
  <si>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</si>
  <si>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бюджету, в т.ч.: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</si>
  <si>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</si>
  <si>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</si>
  <si>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бюджетів, в.т.ч.:</t>
  </si>
  <si>
    <t xml:space="preserve">Затверджено на 2018 рік з урахуванням змін </t>
  </si>
  <si>
    <t>Затверджено на 2018 рік з урахуванням змін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</si>
  <si>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</si>
  <si>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Субвенція з місцевого бюджету за рахунок залишку коштів освітньої субвенції, що утворилась на початок бюджетного періоду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</si>
  <si>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</si>
  <si>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</si>
  <si>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</si>
  <si>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бюджету, в т.ч.: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</si>
  <si>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</si>
  <si>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на забезпечення якісної, сучасної та доступної загальної середньої освіти "Нова українська школа"</t>
  </si>
  <si>
    <t xml:space="preserve">Субвенція на модернізацію та оновлення матеріально-технічної бази професійно-технічних навчальних закладів 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</si>
  <si>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</si>
  <si>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</si>
  <si>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Субвенція з місцевого бюджету на формування інфраструктури об'єднаних територіальних громад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</si>
  <si>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захисту»;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</si>
  <si>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“Про статус ветеранів війни, гарантії їх соціального захисту”, та які потребують поліпшення житлових умов  </t>
  </si>
  <si>
    <t xml:space="preserve">Субвенція на будівництво/реконструкцію палаців спорту </t>
  </si>
  <si>
    <t xml:space="preserve"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</si>
  <si>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</si>
  <si>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на реалізацію заходів, спрямованих на розвиток системи охорони здоров'я у сільській місцевості 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</si>
  <si>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</si>
  <si>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</si>
  <si>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</si>
  <si>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Субвенція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п. 1 ст. 10 ЗУ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п. 7 частини другої ст. 7 ЗУ «Про статус ветеранів війни, гарантії їх соціального захисту», та які потребують поліпшення житлових умов </t>
  </si>
  <si>
    <t xml:space="preserve">Субвенція на виплату грошової компенсації за належні для отримання жилі приміщення для сімей загиблих осіб, визначених абзацами 5-8 п. 1 ст. 10 ЗУ “Про статус ветеранів війни, гарантії їх соціального захисту”,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ЗУ “Про статус ветеранів війни, гарантії їх соціального захисту”, та які потребують поліпшення житлових умов </t>
  </si>
  <si>
    <t>Субвенції з місцевих бюджетів іншим місцевим бюджетам - всього</t>
  </si>
  <si>
    <t>Субвенції з державного бюджету місцевим бюджетам - всього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</si>
  <si>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 в т.ч.: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</si>
  <si>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</si>
  <si>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Субвенціяна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</si>
  <si>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>Дотація з місцевого бюджету за рахунок стабілізаційної дотації з державного бюджету</t>
  </si>
  <si>
    <t>за 2018 рік</t>
  </si>
  <si>
    <t>Виконано за 2018 рік (касові видатки)</t>
  </si>
  <si>
    <t>(згідно даних річного звіту ДКСУ)</t>
  </si>
  <si>
    <t>Виконано за 2018 рік</t>
  </si>
  <si>
    <t>(тис.грн.)</t>
  </si>
  <si>
    <t>Економічна діяльність, в т.ч.:</t>
  </si>
  <si>
    <t>сільське, лісове, рибне господарство та мисливство</t>
  </si>
  <si>
    <t>транспорт та транспортна інфраструктура,  дорожнє господарство</t>
  </si>
  <si>
    <t>інші програми та заходи, пов'язані з економічною діяльністю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</si>
  <si>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</si>
  <si>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діяльність, в т.ч.: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</si>
  <si>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</si>
  <si>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</si>
  <si>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>засоби масової інформації</t>
  </si>
  <si>
    <t>резервний фонд</t>
  </si>
  <si>
    <t>Рентна плата та плата за використання інших природних ресурсів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</si>
</sst>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,##0.0"/>
    <numFmt numFmtId="202" formatCode="#,##0.000"/>
    <numFmt numFmtId="203" formatCode="#,##0.0000"/>
    <numFmt numFmtId="204" formatCode="#,##0.00000"/>
    <numFmt numFmtId="205" formatCode="_-* #,##0.000\ _г_р_н_._-;\-* #,##0.000\ _г_р_н_._-;_-* &quot;-&quot;??\ _г_р_н_._-;_-@_-"/>
    <numFmt numFmtId="206" formatCode="_-* #,##0.0000\ _г_р_н_._-;\-* #,##0.0000\ _г_р_н_._-;_-* &quot;-&quot;??\ _г_р_н_._-;_-@_-"/>
    <numFmt numFmtId="207" formatCode="0.0000000"/>
    <numFmt numFmtId="208" formatCode="#,##0.000000"/>
    <numFmt numFmtId="209" formatCode="0.00000000"/>
    <numFmt numFmtId="210" formatCode="0.000000000"/>
    <numFmt numFmtId="211" formatCode="0.0000000000"/>
    <numFmt numFmtId="212" formatCode="0.00000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7"/>
      <name val="Arial Cyr"/>
      <family val="2"/>
    </font>
    <font>
      <sz val="16"/>
      <name val="Arial Cyr"/>
      <family val="2"/>
    </font>
    <font>
      <b/>
      <i/>
      <sz val="13"/>
      <name val="Arial Cyr"/>
      <family val="2"/>
    </font>
    <font>
      <b/>
      <sz val="13"/>
      <color indexed="8"/>
      <name val="Arial TUR"/>
      <family val="2"/>
    </font>
    <font>
      <sz val="13"/>
      <color indexed="8"/>
      <name val="Arial TUR"/>
      <family val="2"/>
    </font>
    <font>
      <sz val="15"/>
      <name val="Arial Cyr"/>
      <family val="2"/>
    </font>
    <font>
      <b/>
      <i/>
      <sz val="14"/>
      <name val="Arial Cyr"/>
      <family val="2"/>
    </font>
    <font>
      <sz val="17"/>
      <name val="Arial Cyr"/>
      <family val="2"/>
    </font>
    <font>
      <b/>
      <sz val="19"/>
      <name val="Arial Cyr"/>
      <family val="2"/>
    </font>
    <font>
      <b/>
      <sz val="20"/>
      <name val="Arial Cyr"/>
      <family val="2"/>
    </font>
    <font>
      <i/>
      <sz val="14"/>
      <name val="Arial Cyr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1"/>
      <name val="Arial Cyr"/>
      <family val="0"/>
    </font>
    <font>
      <b/>
      <i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yr"/>
      <family val="0"/>
    </font>
    <font>
      <sz val="15"/>
      <color indexed="9"/>
      <name val="Arial Cyr"/>
      <family val="2"/>
    </font>
    <font>
      <b/>
      <i/>
      <sz val="14"/>
      <color indexed="17"/>
      <name val="Arial Cyr"/>
      <family val="0"/>
    </font>
    <font>
      <b/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yr"/>
      <family val="0"/>
    </font>
    <font>
      <sz val="15"/>
      <color theme="0"/>
      <name val="Arial Cyr"/>
      <family val="2"/>
    </font>
    <font>
      <b/>
      <i/>
      <sz val="14"/>
      <color rgb="FF00B050"/>
      <name val="Arial Cyr"/>
      <family val="0"/>
    </font>
    <font>
      <b/>
      <i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0" borderId="0" applyNumberFormat="0" applyBorder="0" applyAlignment="0" applyProtection="0"/>
    <xf numFmtId="0" fontId="0" fillId="31" borderId="8" applyNumberFormat="0" applyFont="0" applyAlignment="0" applyProtection="0"/>
    <xf numFmtId="0" fontId="65" fillId="29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96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7" fillId="33" borderId="12" xfId="0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wrapText="1"/>
    </xf>
    <xf numFmtId="1" fontId="11" fillId="0" borderId="14" xfId="0" applyNumberFormat="1" applyFont="1" applyBorder="1" applyAlignment="1">
      <alignment wrapText="1"/>
    </xf>
    <xf numFmtId="1" fontId="11" fillId="0" borderId="15" xfId="0" applyNumberFormat="1" applyFont="1" applyBorder="1" applyAlignment="1">
      <alignment wrapText="1"/>
    </xf>
    <xf numFmtId="1" fontId="16" fillId="0" borderId="10" xfId="0" applyNumberFormat="1" applyFont="1" applyBorder="1" applyAlignment="1">
      <alignment horizontal="center" wrapText="1"/>
    </xf>
    <xf numFmtId="201" fontId="17" fillId="0" borderId="16" xfId="0" applyNumberFormat="1" applyFont="1" applyBorder="1" applyAlignment="1">
      <alignment/>
    </xf>
    <xf numFmtId="201" fontId="17" fillId="0" borderId="17" xfId="0" applyNumberFormat="1" applyFont="1" applyBorder="1" applyAlignment="1">
      <alignment/>
    </xf>
    <xf numFmtId="201" fontId="17" fillId="0" borderId="18" xfId="0" applyNumberFormat="1" applyFont="1" applyBorder="1" applyAlignment="1">
      <alignment/>
    </xf>
    <xf numFmtId="201" fontId="16" fillId="0" borderId="11" xfId="0" applyNumberFormat="1" applyFont="1" applyBorder="1" applyAlignment="1">
      <alignment/>
    </xf>
    <xf numFmtId="1" fontId="14" fillId="0" borderId="15" xfId="0" applyNumberFormat="1" applyFont="1" applyBorder="1" applyAlignment="1">
      <alignment horizontal="left" wrapText="1"/>
    </xf>
    <xf numFmtId="1" fontId="14" fillId="0" borderId="13" xfId="0" applyNumberFormat="1" applyFont="1" applyBorder="1" applyAlignment="1">
      <alignment wrapText="1"/>
    </xf>
    <xf numFmtId="1" fontId="14" fillId="0" borderId="14" xfId="0" applyNumberFormat="1" applyFont="1" applyBorder="1" applyAlignment="1">
      <alignment wrapText="1"/>
    </xf>
    <xf numFmtId="1" fontId="15" fillId="0" borderId="13" xfId="0" applyNumberFormat="1" applyFont="1" applyBorder="1" applyAlignment="1">
      <alignment vertical="top" wrapText="1"/>
    </xf>
    <xf numFmtId="0" fontId="18" fillId="0" borderId="0" xfId="0" applyFont="1" applyAlignment="1">
      <alignment horizontal="centerContinuous"/>
    </xf>
    <xf numFmtId="1" fontId="11" fillId="0" borderId="19" xfId="0" applyNumberFormat="1" applyFont="1" applyBorder="1" applyAlignment="1">
      <alignment wrapText="1"/>
    </xf>
    <xf numFmtId="49" fontId="19" fillId="33" borderId="10" xfId="0" applyNumberFormat="1" applyFont="1" applyFill="1" applyBorder="1" applyAlignment="1" applyProtection="1">
      <alignment vertical="top" wrapText="1"/>
      <protection locked="0"/>
    </xf>
    <xf numFmtId="1" fontId="15" fillId="0" borderId="15" xfId="0" applyNumberFormat="1" applyFont="1" applyBorder="1" applyAlignment="1">
      <alignment vertical="top" wrapText="1"/>
    </xf>
    <xf numFmtId="201" fontId="21" fillId="0" borderId="20" xfId="0" applyNumberFormat="1" applyFont="1" applyBorder="1" applyAlignment="1">
      <alignment/>
    </xf>
    <xf numFmtId="201" fontId="21" fillId="0" borderId="16" xfId="0" applyNumberFormat="1" applyFont="1" applyBorder="1" applyAlignment="1">
      <alignment/>
    </xf>
    <xf numFmtId="201" fontId="21" fillId="0" borderId="17" xfId="0" applyNumberFormat="1" applyFont="1" applyBorder="1" applyAlignment="1">
      <alignment/>
    </xf>
    <xf numFmtId="201" fontId="21" fillId="0" borderId="21" xfId="0" applyNumberFormat="1" applyFont="1" applyFill="1" applyBorder="1" applyAlignment="1">
      <alignment/>
    </xf>
    <xf numFmtId="201" fontId="21" fillId="0" borderId="18" xfId="0" applyNumberFormat="1" applyFont="1" applyBorder="1" applyAlignment="1">
      <alignment/>
    </xf>
    <xf numFmtId="201" fontId="13" fillId="0" borderId="11" xfId="0" applyNumberFormat="1" applyFont="1" applyBorder="1" applyAlignment="1">
      <alignment/>
    </xf>
    <xf numFmtId="201" fontId="13" fillId="0" borderId="12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96" fontId="21" fillId="0" borderId="0" xfId="0" applyNumberFormat="1" applyFont="1" applyAlignment="1">
      <alignment/>
    </xf>
    <xf numFmtId="201" fontId="13" fillId="0" borderId="11" xfId="0" applyNumberFormat="1" applyFont="1" applyBorder="1" applyAlignment="1">
      <alignment/>
    </xf>
    <xf numFmtId="201" fontId="0" fillId="0" borderId="0" xfId="0" applyNumberFormat="1" applyAlignment="1">
      <alignment/>
    </xf>
    <xf numFmtId="196" fontId="8" fillId="0" borderId="22" xfId="0" applyNumberFormat="1" applyFont="1" applyBorder="1" applyAlignment="1">
      <alignment/>
    </xf>
    <xf numFmtId="196" fontId="8" fillId="0" borderId="23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201" fontId="17" fillId="0" borderId="25" xfId="0" applyNumberFormat="1" applyFont="1" applyBorder="1" applyAlignment="1">
      <alignment/>
    </xf>
    <xf numFmtId="201" fontId="17" fillId="0" borderId="26" xfId="0" applyNumberFormat="1" applyFont="1" applyBorder="1" applyAlignment="1">
      <alignment/>
    </xf>
    <xf numFmtId="201" fontId="21" fillId="0" borderId="0" xfId="0" applyNumberFormat="1" applyFont="1" applyAlignment="1">
      <alignment/>
    </xf>
    <xf numFmtId="1" fontId="15" fillId="0" borderId="27" xfId="0" applyNumberFormat="1" applyFont="1" applyBorder="1" applyAlignment="1">
      <alignment vertical="top" wrapText="1"/>
    </xf>
    <xf numFmtId="1" fontId="26" fillId="33" borderId="28" xfId="0" applyNumberFormat="1" applyFont="1" applyFill="1" applyBorder="1" applyAlignment="1">
      <alignment vertical="top" wrapText="1"/>
    </xf>
    <xf numFmtId="1" fontId="15" fillId="0" borderId="15" xfId="0" applyNumberFormat="1" applyFont="1" applyBorder="1" applyAlignment="1">
      <alignment wrapText="1"/>
    </xf>
    <xf numFmtId="49" fontId="20" fillId="33" borderId="19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Alignment="1">
      <alignment/>
    </xf>
    <xf numFmtId="1" fontId="22" fillId="0" borderId="29" xfId="0" applyNumberFormat="1" applyFont="1" applyBorder="1" applyAlignment="1">
      <alignment/>
    </xf>
    <xf numFmtId="201" fontId="21" fillId="0" borderId="26" xfId="0" applyNumberFormat="1" applyFont="1" applyBorder="1" applyAlignment="1">
      <alignment/>
    </xf>
    <xf numFmtId="201" fontId="21" fillId="0" borderId="30" xfId="0" applyNumberFormat="1" applyFont="1" applyBorder="1" applyAlignment="1">
      <alignment/>
    </xf>
    <xf numFmtId="201" fontId="21" fillId="0" borderId="25" xfId="0" applyNumberFormat="1" applyFont="1" applyBorder="1" applyAlignment="1">
      <alignment/>
    </xf>
    <xf numFmtId="201" fontId="21" fillId="0" borderId="31" xfId="0" applyNumberFormat="1" applyFont="1" applyBorder="1" applyAlignment="1">
      <alignment/>
    </xf>
    <xf numFmtId="201" fontId="17" fillId="0" borderId="20" xfId="0" applyNumberFormat="1" applyFont="1" applyBorder="1" applyAlignment="1">
      <alignment/>
    </xf>
    <xf numFmtId="196" fontId="6" fillId="0" borderId="32" xfId="0" applyNumberFormat="1" applyFont="1" applyBorder="1" applyAlignment="1">
      <alignment/>
    </xf>
    <xf numFmtId="201" fontId="23" fillId="0" borderId="20" xfId="0" applyNumberFormat="1" applyFont="1" applyBorder="1" applyAlignment="1">
      <alignment/>
    </xf>
    <xf numFmtId="0" fontId="15" fillId="0" borderId="33" xfId="53" applyNumberFormat="1" applyFont="1" applyBorder="1" applyAlignment="1">
      <alignment vertical="center" wrapText="1"/>
      <protection/>
    </xf>
    <xf numFmtId="0" fontId="15" fillId="0" borderId="13" xfId="0" applyNumberFormat="1" applyFont="1" applyBorder="1" applyAlignment="1">
      <alignment vertical="center" wrapText="1"/>
    </xf>
    <xf numFmtId="1" fontId="15" fillId="0" borderId="14" xfId="0" applyNumberFormat="1" applyFont="1" applyBorder="1" applyAlignment="1">
      <alignment vertical="top" wrapText="1"/>
    </xf>
    <xf numFmtId="201" fontId="17" fillId="0" borderId="30" xfId="0" applyNumberFormat="1" applyFont="1" applyBorder="1" applyAlignment="1">
      <alignment/>
    </xf>
    <xf numFmtId="196" fontId="6" fillId="0" borderId="24" xfId="0" applyNumberFormat="1" applyFont="1" applyBorder="1" applyAlignment="1">
      <alignment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" fontId="11" fillId="0" borderId="28" xfId="0" applyNumberFormat="1" applyFont="1" applyBorder="1" applyAlignment="1">
      <alignment wrapText="1"/>
    </xf>
    <xf numFmtId="201" fontId="21" fillId="0" borderId="34" xfId="0" applyNumberFormat="1" applyFont="1" applyBorder="1" applyAlignment="1">
      <alignment/>
    </xf>
    <xf numFmtId="201" fontId="21" fillId="0" borderId="35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5" fillId="0" borderId="14" xfId="53" applyNumberFormat="1" applyFont="1" applyBorder="1" applyAlignment="1">
      <alignment vertical="center" wrapText="1"/>
      <protection/>
    </xf>
    <xf numFmtId="0" fontId="0" fillId="0" borderId="0" xfId="0" applyAlignment="1">
      <alignment/>
    </xf>
    <xf numFmtId="201" fontId="17" fillId="0" borderId="31" xfId="0" applyNumberFormat="1" applyFont="1" applyBorder="1" applyAlignment="1">
      <alignment/>
    </xf>
    <xf numFmtId="201" fontId="17" fillId="0" borderId="25" xfId="0" applyNumberFormat="1" applyFont="1" applyBorder="1" applyAlignment="1">
      <alignment/>
    </xf>
    <xf numFmtId="1" fontId="15" fillId="0" borderId="13" xfId="0" applyNumberFormat="1" applyFont="1" applyBorder="1" applyAlignment="1">
      <alignment wrapText="1"/>
    </xf>
    <xf numFmtId="201" fontId="21" fillId="0" borderId="21" xfId="0" applyNumberFormat="1" applyFont="1" applyBorder="1" applyAlignment="1">
      <alignment/>
    </xf>
    <xf numFmtId="201" fontId="69" fillId="0" borderId="0" xfId="0" applyNumberFormat="1" applyFont="1" applyAlignment="1">
      <alignment/>
    </xf>
    <xf numFmtId="201" fontId="70" fillId="0" borderId="17" xfId="0" applyNumberFormat="1" applyFont="1" applyBorder="1" applyAlignment="1">
      <alignment/>
    </xf>
    <xf numFmtId="201" fontId="71" fillId="0" borderId="0" xfId="0" applyNumberFormat="1" applyFont="1" applyAlignment="1">
      <alignment/>
    </xf>
    <xf numFmtId="1" fontId="14" fillId="0" borderId="27" xfId="0" applyNumberFormat="1" applyFont="1" applyBorder="1" applyAlignment="1">
      <alignment wrapText="1"/>
    </xf>
    <xf numFmtId="201" fontId="72" fillId="0" borderId="0" xfId="0" applyNumberFormat="1" applyFont="1" applyAlignment="1">
      <alignment/>
    </xf>
    <xf numFmtId="214" fontId="0" fillId="0" borderId="0" xfId="0" applyNumberFormat="1" applyAlignment="1">
      <alignment/>
    </xf>
    <xf numFmtId="201" fontId="13" fillId="0" borderId="25" xfId="0" applyNumberFormat="1" applyFont="1" applyBorder="1" applyAlignment="1">
      <alignment/>
    </xf>
    <xf numFmtId="201" fontId="13" fillId="0" borderId="17" xfId="0" applyNumberFormat="1" applyFont="1" applyBorder="1" applyAlignment="1">
      <alignment/>
    </xf>
    <xf numFmtId="201" fontId="13" fillId="0" borderId="16" xfId="0" applyNumberFormat="1" applyFont="1" applyBorder="1" applyAlignment="1">
      <alignment/>
    </xf>
    <xf numFmtId="196" fontId="13" fillId="0" borderId="22" xfId="0" applyNumberFormat="1" applyFont="1" applyBorder="1" applyAlignment="1">
      <alignment/>
    </xf>
    <xf numFmtId="201" fontId="17" fillId="0" borderId="17" xfId="0" applyNumberFormat="1" applyFont="1" applyBorder="1" applyAlignment="1">
      <alignment/>
    </xf>
    <xf numFmtId="201" fontId="17" fillId="0" borderId="16" xfId="0" applyNumberFormat="1" applyFont="1" applyBorder="1" applyAlignment="1">
      <alignment/>
    </xf>
    <xf numFmtId="196" fontId="17" fillId="0" borderId="22" xfId="0" applyNumberFormat="1" applyFont="1" applyBorder="1" applyAlignment="1">
      <alignment/>
    </xf>
    <xf numFmtId="201" fontId="17" fillId="0" borderId="21" xfId="0" applyNumberFormat="1" applyFont="1" applyBorder="1" applyAlignment="1">
      <alignment/>
    </xf>
    <xf numFmtId="196" fontId="17" fillId="0" borderId="0" xfId="0" applyNumberFormat="1" applyFont="1" applyBorder="1" applyAlignment="1">
      <alignment/>
    </xf>
    <xf numFmtId="201" fontId="17" fillId="0" borderId="26" xfId="0" applyNumberFormat="1" applyFont="1" applyBorder="1" applyAlignment="1">
      <alignment/>
    </xf>
    <xf numFmtId="196" fontId="17" fillId="0" borderId="23" xfId="0" applyNumberFormat="1" applyFont="1" applyBorder="1" applyAlignment="1">
      <alignment/>
    </xf>
    <xf numFmtId="201" fontId="13" fillId="0" borderId="24" xfId="0" applyNumberFormat="1" applyFont="1" applyBorder="1" applyAlignment="1">
      <alignment/>
    </xf>
    <xf numFmtId="201" fontId="13" fillId="0" borderId="12" xfId="0" applyNumberFormat="1" applyFont="1" applyBorder="1" applyAlignment="1">
      <alignment/>
    </xf>
    <xf numFmtId="201" fontId="13" fillId="0" borderId="17" xfId="0" applyNumberFormat="1" applyFont="1" applyBorder="1" applyAlignment="1">
      <alignment horizontal="right"/>
    </xf>
    <xf numFmtId="201" fontId="13" fillId="0" borderId="26" xfId="0" applyNumberFormat="1" applyFont="1" applyBorder="1" applyAlignment="1">
      <alignment horizontal="right"/>
    </xf>
    <xf numFmtId="201" fontId="17" fillId="0" borderId="17" xfId="0" applyNumberFormat="1" applyFont="1" applyBorder="1" applyAlignment="1">
      <alignment horizontal="right"/>
    </xf>
    <xf numFmtId="201" fontId="17" fillId="0" borderId="26" xfId="0" applyNumberFormat="1" applyFont="1" applyBorder="1" applyAlignment="1">
      <alignment horizontal="right"/>
    </xf>
    <xf numFmtId="196" fontId="17" fillId="33" borderId="34" xfId="0" applyNumberFormat="1" applyFont="1" applyFill="1" applyBorder="1" applyAlignment="1">
      <alignment horizontal="right"/>
    </xf>
    <xf numFmtId="201" fontId="17" fillId="0" borderId="34" xfId="0" applyNumberFormat="1" applyFont="1" applyBorder="1" applyAlignment="1">
      <alignment horizontal="right"/>
    </xf>
    <xf numFmtId="201" fontId="17" fillId="0" borderId="35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left" wrapText="1"/>
    </xf>
    <xf numFmtId="1" fontId="15" fillId="0" borderId="13" xfId="0" applyNumberFormat="1" applyFont="1" applyBorder="1" applyAlignment="1">
      <alignment horizontal="left" wrapText="1"/>
    </xf>
    <xf numFmtId="1" fontId="15" fillId="0" borderId="15" xfId="0" applyNumberFormat="1" applyFont="1" applyBorder="1" applyAlignment="1">
      <alignment horizontal="left" wrapText="1"/>
    </xf>
    <xf numFmtId="1" fontId="15" fillId="0" borderId="15" xfId="0" applyNumberFormat="1" applyFont="1" applyBorder="1" applyAlignment="1">
      <alignment wrapText="1"/>
    </xf>
    <xf numFmtId="1" fontId="15" fillId="0" borderId="13" xfId="0" applyNumberFormat="1" applyFont="1" applyBorder="1" applyAlignment="1">
      <alignment vertical="top" wrapText="1"/>
    </xf>
    <xf numFmtId="1" fontId="15" fillId="0" borderId="15" xfId="0" applyNumberFormat="1" applyFont="1" applyBorder="1" applyAlignment="1">
      <alignment vertical="top" wrapText="1"/>
    </xf>
    <xf numFmtId="1" fontId="5" fillId="0" borderId="15" xfId="0" applyNumberFormat="1" applyFont="1" applyBorder="1" applyAlignment="1">
      <alignment vertical="top" wrapText="1"/>
    </xf>
    <xf numFmtId="196" fontId="13" fillId="0" borderId="0" xfId="0" applyNumberFormat="1" applyFont="1" applyBorder="1" applyAlignment="1">
      <alignment/>
    </xf>
    <xf numFmtId="201" fontId="13" fillId="0" borderId="26" xfId="0" applyNumberFormat="1" applyFont="1" applyBorder="1" applyAlignment="1">
      <alignment/>
    </xf>
    <xf numFmtId="1" fontId="5" fillId="0" borderId="13" xfId="0" applyNumberFormat="1" applyFont="1" applyBorder="1" applyAlignment="1">
      <alignment vertical="top" wrapText="1"/>
    </xf>
    <xf numFmtId="196" fontId="13" fillId="0" borderId="23" xfId="0" applyNumberFormat="1" applyFont="1" applyBorder="1" applyAlignment="1">
      <alignment/>
    </xf>
    <xf numFmtId="201" fontId="21" fillId="34" borderId="16" xfId="0" applyNumberFormat="1" applyFont="1" applyFill="1" applyBorder="1" applyAlignment="1">
      <alignment/>
    </xf>
    <xf numFmtId="201" fontId="17" fillId="33" borderId="17" xfId="0" applyNumberFormat="1" applyFont="1" applyFill="1" applyBorder="1" applyAlignment="1">
      <alignment horizontal="right"/>
    </xf>
    <xf numFmtId="201" fontId="21" fillId="0" borderId="36" xfId="0" applyNumberFormat="1" applyFont="1" applyBorder="1" applyAlignment="1">
      <alignment/>
    </xf>
    <xf numFmtId="1" fontId="7" fillId="33" borderId="13" xfId="0" applyNumberFormat="1" applyFont="1" applyFill="1" applyBorder="1" applyAlignment="1">
      <alignment wrapText="1"/>
    </xf>
    <xf numFmtId="213" fontId="0" fillId="0" borderId="0" xfId="0" applyNumberFormat="1" applyAlignment="1">
      <alignment/>
    </xf>
    <xf numFmtId="201" fontId="0" fillId="0" borderId="0" xfId="0" applyNumberFormat="1" applyAlignment="1">
      <alignment/>
    </xf>
    <xf numFmtId="1" fontId="5" fillId="0" borderId="13" xfId="0" applyNumberFormat="1" applyFont="1" applyBorder="1" applyAlignment="1">
      <alignment wrapText="1"/>
    </xf>
    <xf numFmtId="201" fontId="4" fillId="0" borderId="17" xfId="0" applyNumberFormat="1" applyFont="1" applyBorder="1" applyAlignment="1">
      <alignment/>
    </xf>
    <xf numFmtId="201" fontId="4" fillId="0" borderId="16" xfId="0" applyNumberFormat="1" applyFont="1" applyBorder="1" applyAlignment="1">
      <alignment/>
    </xf>
    <xf numFmtId="201" fontId="4" fillId="0" borderId="25" xfId="0" applyNumberFormat="1" applyFont="1" applyBorder="1" applyAlignment="1">
      <alignment/>
    </xf>
    <xf numFmtId="1" fontId="15" fillId="0" borderId="13" xfId="0" applyNumberFormat="1" applyFont="1" applyBorder="1" applyAlignment="1">
      <alignment wrapText="1"/>
    </xf>
    <xf numFmtId="196" fontId="15" fillId="0" borderId="0" xfId="0" applyNumberFormat="1" applyFont="1" applyAlignment="1">
      <alignment/>
    </xf>
    <xf numFmtId="198" fontId="21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0" fontId="13" fillId="33" borderId="19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center"/>
    </xf>
    <xf numFmtId="0" fontId="30" fillId="33" borderId="43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ДОД4-2003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75" zoomScaleNormal="75" zoomScaleSheetLayoutView="55" zoomScalePageLayoutView="0" workbookViewId="0" topLeftCell="A1">
      <selection activeCell="D22" sqref="D22"/>
    </sheetView>
  </sheetViews>
  <sheetFormatPr defaultColWidth="9.00390625" defaultRowHeight="12.75"/>
  <cols>
    <col min="1" max="1" width="46.375" style="1" customWidth="1"/>
    <col min="2" max="2" width="19.00390625" style="0" customWidth="1"/>
    <col min="3" max="3" width="17.375" style="0" customWidth="1"/>
    <col min="4" max="4" width="17.125" style="0" customWidth="1"/>
    <col min="5" max="5" width="18.875" style="0" customWidth="1"/>
    <col min="8" max="9" width="16.375" style="0" customWidth="1"/>
  </cols>
  <sheetData>
    <row r="1" spans="1:5" ht="21.75" customHeight="1">
      <c r="A1" s="125" t="s">
        <v>37</v>
      </c>
      <c r="B1" s="125"/>
      <c r="C1" s="125"/>
      <c r="D1" s="125"/>
      <c r="E1" s="125"/>
    </row>
    <row r="2" spans="1:5" ht="21.75" customHeight="1">
      <c r="A2" s="125" t="s">
        <v>0</v>
      </c>
      <c r="B2" s="125"/>
      <c r="C2" s="125"/>
      <c r="D2" s="125"/>
      <c r="E2" s="125"/>
    </row>
    <row r="3" spans="1:5" ht="20.25" customHeight="1">
      <c r="A3" s="125" t="s">
        <v>106</v>
      </c>
      <c r="B3" s="125"/>
      <c r="C3" s="125"/>
      <c r="D3" s="125"/>
      <c r="E3" s="125"/>
    </row>
    <row r="4" spans="1:5" ht="21.75" customHeight="1" thickBot="1">
      <c r="A4" s="65" t="s">
        <v>108</v>
      </c>
      <c r="C4" s="6"/>
      <c r="D4" s="20"/>
      <c r="E4" s="123" t="s">
        <v>110</v>
      </c>
    </row>
    <row r="5" spans="1:5" ht="51.75" customHeight="1">
      <c r="A5" s="126" t="s">
        <v>10</v>
      </c>
      <c r="B5" s="129" t="s">
        <v>76</v>
      </c>
      <c r="C5" s="129" t="s">
        <v>109</v>
      </c>
      <c r="D5" s="132" t="s">
        <v>39</v>
      </c>
      <c r="E5" s="135" t="s">
        <v>47</v>
      </c>
    </row>
    <row r="6" spans="1:5" ht="18.75" customHeight="1">
      <c r="A6" s="127"/>
      <c r="B6" s="130"/>
      <c r="C6" s="130"/>
      <c r="D6" s="133"/>
      <c r="E6" s="136"/>
    </row>
    <row r="7" spans="1:5" ht="5.25" customHeight="1" thickBot="1">
      <c r="A7" s="128"/>
      <c r="B7" s="131"/>
      <c r="C7" s="131"/>
      <c r="D7" s="134"/>
      <c r="E7" s="137"/>
    </row>
    <row r="8" spans="1:5" ht="15" customHeight="1" thickBot="1">
      <c r="A8" s="2">
        <v>1</v>
      </c>
      <c r="B8" s="3">
        <v>2</v>
      </c>
      <c r="C8" s="3">
        <v>3</v>
      </c>
      <c r="D8" s="3">
        <v>4</v>
      </c>
      <c r="E8" s="7">
        <v>5</v>
      </c>
    </row>
    <row r="9" spans="1:5" ht="28.5" customHeight="1">
      <c r="A9" s="21" t="s">
        <v>45</v>
      </c>
      <c r="B9" s="24">
        <v>574637.574</v>
      </c>
      <c r="C9" s="24">
        <v>584404.92347</v>
      </c>
      <c r="D9" s="24">
        <f aca="true" t="shared" si="0" ref="D9:D16">C9/B9*100</f>
        <v>101.6997408300349</v>
      </c>
      <c r="E9" s="48">
        <f aca="true" t="shared" si="1" ref="E9:E23">C9-B9</f>
        <v>9767.349470000016</v>
      </c>
    </row>
    <row r="10" spans="1:5" ht="21.75" customHeight="1">
      <c r="A10" s="10" t="s">
        <v>38</v>
      </c>
      <c r="B10" s="25">
        <v>43340</v>
      </c>
      <c r="C10" s="25">
        <v>46334.57336</v>
      </c>
      <c r="D10" s="26">
        <f t="shared" si="0"/>
        <v>106.90949090909092</v>
      </c>
      <c r="E10" s="48">
        <f t="shared" si="1"/>
        <v>2994.573360000002</v>
      </c>
    </row>
    <row r="11" spans="1:5" ht="50.25" customHeight="1" hidden="1">
      <c r="A11" s="10"/>
      <c r="B11" s="25"/>
      <c r="C11" s="25"/>
      <c r="D11" s="26" t="e">
        <f t="shared" si="0"/>
        <v>#DIV/0!</v>
      </c>
      <c r="E11" s="48">
        <f t="shared" si="1"/>
        <v>0</v>
      </c>
    </row>
    <row r="12" spans="1:5" ht="34.5" customHeight="1">
      <c r="A12" s="10" t="s">
        <v>121</v>
      </c>
      <c r="B12" s="25">
        <v>52026</v>
      </c>
      <c r="C12" s="25">
        <v>54875.76607</v>
      </c>
      <c r="D12" s="26">
        <f t="shared" si="0"/>
        <v>105.47758057509706</v>
      </c>
      <c r="E12" s="48">
        <f t="shared" si="1"/>
        <v>2849.766069999998</v>
      </c>
    </row>
    <row r="13" spans="1:5" ht="35.25" customHeight="1">
      <c r="A13" s="8" t="s">
        <v>27</v>
      </c>
      <c r="B13" s="27">
        <v>13932.404</v>
      </c>
      <c r="C13" s="27">
        <v>16357.13984</v>
      </c>
      <c r="D13" s="26">
        <f>C13/B13*100</f>
        <v>117.40357112814127</v>
      </c>
      <c r="E13" s="48">
        <f t="shared" si="1"/>
        <v>2424.7358399999994</v>
      </c>
    </row>
    <row r="14" spans="1:8" ht="39" customHeight="1" hidden="1">
      <c r="A14" s="8" t="s">
        <v>51</v>
      </c>
      <c r="B14" s="26"/>
      <c r="C14" s="26"/>
      <c r="D14" s="74" t="e">
        <f t="shared" si="0"/>
        <v>#DIV/0!</v>
      </c>
      <c r="E14" s="48">
        <f t="shared" si="1"/>
        <v>0</v>
      </c>
      <c r="H14" s="46"/>
    </row>
    <row r="15" spans="1:8" ht="54.75" customHeight="1">
      <c r="A15" s="8" t="s">
        <v>31</v>
      </c>
      <c r="B15" s="26">
        <v>21724.43</v>
      </c>
      <c r="C15" s="26">
        <v>22247.54841</v>
      </c>
      <c r="D15" s="26">
        <f t="shared" si="0"/>
        <v>102.40797300550577</v>
      </c>
      <c r="E15" s="48">
        <f t="shared" si="1"/>
        <v>523.1184099999991</v>
      </c>
      <c r="H15" s="114"/>
    </row>
    <row r="16" spans="1:8" ht="23.25" customHeight="1">
      <c r="A16" s="8" t="s">
        <v>55</v>
      </c>
      <c r="B16" s="26">
        <v>173.297</v>
      </c>
      <c r="C16" s="26">
        <v>254.74399</v>
      </c>
      <c r="D16" s="26">
        <f t="shared" si="0"/>
        <v>146.998499685511</v>
      </c>
      <c r="E16" s="48">
        <f t="shared" si="1"/>
        <v>81.44699</v>
      </c>
      <c r="H16" s="34"/>
    </row>
    <row r="17" spans="1:5" ht="22.5" customHeight="1" thickBot="1">
      <c r="A17" s="9" t="s">
        <v>56</v>
      </c>
      <c r="B17" s="28"/>
      <c r="C17" s="28">
        <v>0.23915</v>
      </c>
      <c r="D17" s="28"/>
      <c r="E17" s="49">
        <f t="shared" si="1"/>
        <v>0.23915</v>
      </c>
    </row>
    <row r="18" spans="1:9" ht="27" customHeight="1" thickBot="1">
      <c r="A18" s="31" t="s">
        <v>11</v>
      </c>
      <c r="B18" s="29">
        <f>SUM(B9:B16)+B17</f>
        <v>705833.7050000001</v>
      </c>
      <c r="C18" s="29">
        <f>SUM(C9:C17)</f>
        <v>724474.9342900001</v>
      </c>
      <c r="D18" s="29">
        <f aca="true" t="shared" si="2" ref="D18:D23">C18/B18*100</f>
        <v>102.64102282987464</v>
      </c>
      <c r="E18" s="30">
        <f t="shared" si="1"/>
        <v>18641.229290000047</v>
      </c>
      <c r="H18" s="34"/>
      <c r="I18" s="78"/>
    </row>
    <row r="19" spans="1:9" ht="22.5" customHeight="1">
      <c r="A19" s="21" t="s">
        <v>32</v>
      </c>
      <c r="B19" s="24">
        <v>88913.8</v>
      </c>
      <c r="C19" s="112">
        <v>88913.8</v>
      </c>
      <c r="D19" s="24">
        <f t="shared" si="2"/>
        <v>100</v>
      </c>
      <c r="E19" s="51">
        <f t="shared" si="1"/>
        <v>0</v>
      </c>
      <c r="F19" s="66"/>
      <c r="H19" s="34"/>
      <c r="I19" s="34"/>
    </row>
    <row r="20" spans="1:5" ht="87.75" customHeight="1">
      <c r="A20" s="8" t="s">
        <v>52</v>
      </c>
      <c r="B20" s="26">
        <v>673808.3</v>
      </c>
      <c r="C20" s="26">
        <v>673808.3</v>
      </c>
      <c r="D20" s="26">
        <f t="shared" si="2"/>
        <v>100</v>
      </c>
      <c r="E20" s="48">
        <f t="shared" si="1"/>
        <v>0</v>
      </c>
    </row>
    <row r="21" spans="1:5" ht="24" customHeight="1" thickBot="1">
      <c r="A21" s="62" t="s">
        <v>41</v>
      </c>
      <c r="B21" s="63">
        <v>9921.2</v>
      </c>
      <c r="C21" s="63">
        <v>9921.2</v>
      </c>
      <c r="D21" s="63">
        <f t="shared" si="2"/>
        <v>100</v>
      </c>
      <c r="E21" s="64">
        <f t="shared" si="1"/>
        <v>0</v>
      </c>
    </row>
    <row r="22" spans="1:5" ht="26.25" customHeight="1" thickBot="1">
      <c r="A22" s="11" t="s">
        <v>13</v>
      </c>
      <c r="B22" s="29">
        <f>SUM(B18:B20)+B21</f>
        <v>1478477.0050000001</v>
      </c>
      <c r="C22" s="29">
        <f>SUM(C18:C20)+C21</f>
        <v>1497118.2342900003</v>
      </c>
      <c r="D22" s="29">
        <f t="shared" si="2"/>
        <v>101.26083998783602</v>
      </c>
      <c r="E22" s="30">
        <f t="shared" si="1"/>
        <v>18641.229290000163</v>
      </c>
    </row>
    <row r="23" spans="1:9" ht="39" customHeight="1" thickBot="1">
      <c r="A23" s="22" t="s">
        <v>101</v>
      </c>
      <c r="B23" s="33">
        <f>SUM(B26:B56)+B25+B57</f>
        <v>6214144.070000001</v>
      </c>
      <c r="C23" s="33">
        <f>SUM(C26:C56)+C25+C57</f>
        <v>6103133.18166</v>
      </c>
      <c r="D23" s="33">
        <f t="shared" si="2"/>
        <v>98.21357717025056</v>
      </c>
      <c r="E23" s="30">
        <f t="shared" si="1"/>
        <v>-111010.888340001</v>
      </c>
      <c r="H23" s="34">
        <f>6214144.07-B23</f>
        <v>0</v>
      </c>
      <c r="I23" s="34">
        <f>6103133.18148-C23</f>
        <v>-0.000180000439286232</v>
      </c>
    </row>
    <row r="24" spans="1:5" ht="17.25" customHeight="1">
      <c r="A24" s="45" t="s">
        <v>15</v>
      </c>
      <c r="B24" s="24"/>
      <c r="C24" s="24"/>
      <c r="D24" s="24"/>
      <c r="E24" s="51"/>
    </row>
    <row r="25" spans="1:5" ht="263.25" customHeight="1">
      <c r="A25" s="44" t="s">
        <v>90</v>
      </c>
      <c r="B25" s="25">
        <v>2211.638</v>
      </c>
      <c r="C25" s="25">
        <v>2058.623</v>
      </c>
      <c r="D25" s="25">
        <f aca="true" t="shared" si="3" ref="D25:D67">C25/B25*100</f>
        <v>93.08137226797515</v>
      </c>
      <c r="E25" s="50">
        <f aca="true" t="shared" si="4" ref="E25:E67">C25-B25</f>
        <v>-153.01499999999987</v>
      </c>
    </row>
    <row r="26" spans="1:9" ht="228" customHeight="1">
      <c r="A26" s="19" t="s">
        <v>104</v>
      </c>
      <c r="B26" s="25">
        <v>2360569.6</v>
      </c>
      <c r="C26" s="25">
        <v>2322738.852</v>
      </c>
      <c r="D26" s="26">
        <f t="shared" si="3"/>
        <v>98.39738900306095</v>
      </c>
      <c r="E26" s="48">
        <f t="shared" si="4"/>
        <v>-37830.74800000014</v>
      </c>
      <c r="H26" s="75"/>
      <c r="I26" s="75"/>
    </row>
    <row r="27" spans="1:8" ht="122.25" customHeight="1">
      <c r="A27" s="19" t="s">
        <v>21</v>
      </c>
      <c r="B27" s="26">
        <v>2284490.1</v>
      </c>
      <c r="C27" s="25">
        <v>2217604.57076</v>
      </c>
      <c r="D27" s="26">
        <f t="shared" si="3"/>
        <v>97.0721900156188</v>
      </c>
      <c r="E27" s="48">
        <f t="shared" si="4"/>
        <v>-66885.52924000006</v>
      </c>
      <c r="H27" s="34"/>
    </row>
    <row r="28" spans="1:5" ht="277.5" customHeight="1" hidden="1">
      <c r="A28" s="23" t="s">
        <v>36</v>
      </c>
      <c r="B28" s="26"/>
      <c r="C28" s="25"/>
      <c r="D28" s="26" t="e">
        <f t="shared" si="3"/>
        <v>#DIV/0!</v>
      </c>
      <c r="E28" s="48">
        <f t="shared" si="4"/>
        <v>0</v>
      </c>
    </row>
    <row r="29" spans="1:5" ht="65.25" customHeight="1">
      <c r="A29" s="19" t="s">
        <v>20</v>
      </c>
      <c r="B29" s="25">
        <v>162244.5</v>
      </c>
      <c r="C29" s="25">
        <v>161968.01316</v>
      </c>
      <c r="D29" s="25">
        <f t="shared" si="3"/>
        <v>99.82958630955132</v>
      </c>
      <c r="E29" s="48">
        <f t="shared" si="4"/>
        <v>-276.48683999999776</v>
      </c>
    </row>
    <row r="30" spans="1:9" ht="51" customHeight="1" hidden="1">
      <c r="A30" s="19" t="s">
        <v>22</v>
      </c>
      <c r="B30" s="26"/>
      <c r="C30" s="25"/>
      <c r="D30" s="25" t="e">
        <f t="shared" si="3"/>
        <v>#DIV/0!</v>
      </c>
      <c r="E30" s="48">
        <f t="shared" si="4"/>
        <v>0</v>
      </c>
      <c r="H30" s="60"/>
      <c r="I30" s="60"/>
    </row>
    <row r="31" spans="1:5" ht="55.5" customHeight="1" hidden="1">
      <c r="A31" s="19" t="s">
        <v>29</v>
      </c>
      <c r="B31" s="26"/>
      <c r="C31" s="25"/>
      <c r="D31" s="26" t="e">
        <f t="shared" si="3"/>
        <v>#DIV/0!</v>
      </c>
      <c r="E31" s="48">
        <f t="shared" si="4"/>
        <v>0</v>
      </c>
    </row>
    <row r="32" spans="1:5" ht="48" customHeight="1" hidden="1">
      <c r="A32" s="55" t="s">
        <v>26</v>
      </c>
      <c r="B32" s="28"/>
      <c r="C32" s="25"/>
      <c r="D32" s="26" t="e">
        <f t="shared" si="3"/>
        <v>#DIV/0!</v>
      </c>
      <c r="E32" s="48">
        <f t="shared" si="4"/>
        <v>0</v>
      </c>
    </row>
    <row r="33" spans="1:5" ht="55.5" customHeight="1" hidden="1">
      <c r="A33" s="23" t="s">
        <v>23</v>
      </c>
      <c r="B33" s="26"/>
      <c r="C33" s="25"/>
      <c r="D33" s="26" t="e">
        <f t="shared" si="3"/>
        <v>#DIV/0!</v>
      </c>
      <c r="E33" s="48">
        <f t="shared" si="4"/>
        <v>0</v>
      </c>
    </row>
    <row r="34" spans="1:5" ht="51.75" customHeight="1" hidden="1">
      <c r="A34" s="19" t="s">
        <v>30</v>
      </c>
      <c r="B34" s="26"/>
      <c r="C34" s="25"/>
      <c r="D34" s="26" t="e">
        <f t="shared" si="3"/>
        <v>#DIV/0!</v>
      </c>
      <c r="E34" s="48">
        <f t="shared" si="4"/>
        <v>0</v>
      </c>
    </row>
    <row r="35" spans="1:8" ht="34.5" customHeight="1" hidden="1">
      <c r="A35" s="19" t="s">
        <v>33</v>
      </c>
      <c r="B35" s="72"/>
      <c r="C35" s="25"/>
      <c r="D35" s="26" t="e">
        <f t="shared" si="3"/>
        <v>#DIV/0!</v>
      </c>
      <c r="E35" s="48">
        <f t="shared" si="4"/>
        <v>0</v>
      </c>
      <c r="G35" s="61"/>
      <c r="H35" s="61"/>
    </row>
    <row r="36" spans="1:5" ht="49.5" customHeight="1" hidden="1" thickBot="1">
      <c r="A36" s="56" t="s">
        <v>25</v>
      </c>
      <c r="B36" s="26"/>
      <c r="C36" s="25"/>
      <c r="D36" s="26" t="e">
        <f t="shared" si="3"/>
        <v>#DIV/0!</v>
      </c>
      <c r="E36" s="48">
        <f t="shared" si="4"/>
        <v>0</v>
      </c>
    </row>
    <row r="37" spans="1:5" ht="65.25" customHeight="1" hidden="1" thickBot="1">
      <c r="A37" s="67" t="s">
        <v>28</v>
      </c>
      <c r="B37" s="28"/>
      <c r="C37" s="25"/>
      <c r="D37" s="26" t="e">
        <f t="shared" si="3"/>
        <v>#DIV/0!</v>
      </c>
      <c r="E37" s="48">
        <f t="shared" si="4"/>
        <v>0</v>
      </c>
    </row>
    <row r="38" spans="1:5" ht="63.75" customHeight="1" hidden="1" thickBot="1">
      <c r="A38" s="19" t="s">
        <v>24</v>
      </c>
      <c r="B38" s="28"/>
      <c r="C38" s="25"/>
      <c r="D38" s="26" t="e">
        <f t="shared" si="3"/>
        <v>#DIV/0!</v>
      </c>
      <c r="E38" s="48">
        <f t="shared" si="4"/>
        <v>0</v>
      </c>
    </row>
    <row r="39" spans="1:5" ht="50.25" customHeight="1">
      <c r="A39" s="19" t="s">
        <v>46</v>
      </c>
      <c r="B39" s="28">
        <v>4134.9</v>
      </c>
      <c r="C39" s="25">
        <v>4134.72925</v>
      </c>
      <c r="D39" s="26">
        <f t="shared" si="3"/>
        <v>99.99587051682025</v>
      </c>
      <c r="E39" s="48">
        <f t="shared" si="4"/>
        <v>-0.17074999999931606</v>
      </c>
    </row>
    <row r="40" spans="1:5" ht="52.5" customHeight="1">
      <c r="A40" s="57" t="s">
        <v>94</v>
      </c>
      <c r="B40" s="28">
        <v>46589.5</v>
      </c>
      <c r="C40" s="25">
        <v>46589.5</v>
      </c>
      <c r="D40" s="26">
        <f t="shared" si="3"/>
        <v>100</v>
      </c>
      <c r="E40" s="48">
        <f t="shared" si="4"/>
        <v>0</v>
      </c>
    </row>
    <row r="41" spans="1:5" ht="36.75" customHeight="1">
      <c r="A41" s="42" t="s">
        <v>49</v>
      </c>
      <c r="B41" s="28">
        <v>11538</v>
      </c>
      <c r="C41" s="25">
        <v>11538</v>
      </c>
      <c r="D41" s="26">
        <f t="shared" si="3"/>
        <v>100</v>
      </c>
      <c r="E41" s="48">
        <f t="shared" si="4"/>
        <v>0</v>
      </c>
    </row>
    <row r="42" spans="1:5" ht="53.25" customHeight="1">
      <c r="A42" s="19" t="s">
        <v>50</v>
      </c>
      <c r="B42" s="26">
        <v>29964.6</v>
      </c>
      <c r="C42" s="25">
        <v>27667.27862</v>
      </c>
      <c r="D42" s="26">
        <f t="shared" si="3"/>
        <v>92.33321526067428</v>
      </c>
      <c r="E42" s="48">
        <f t="shared" si="4"/>
        <v>-2297.3213799999976</v>
      </c>
    </row>
    <row r="43" spans="1:5" ht="48.75" customHeight="1">
      <c r="A43" s="71" t="s">
        <v>23</v>
      </c>
      <c r="B43" s="26">
        <v>568.5</v>
      </c>
      <c r="C43" s="25">
        <v>568.28128</v>
      </c>
      <c r="D43" s="26">
        <f t="shared" si="3"/>
        <v>99.96152682497802</v>
      </c>
      <c r="E43" s="48">
        <f t="shared" si="4"/>
        <v>-0.21871999999996206</v>
      </c>
    </row>
    <row r="44" spans="1:5" ht="50.25" customHeight="1">
      <c r="A44" s="71" t="s">
        <v>85</v>
      </c>
      <c r="B44" s="26">
        <v>2930</v>
      </c>
      <c r="C44" s="25">
        <v>2930</v>
      </c>
      <c r="D44" s="25">
        <f t="shared" si="3"/>
        <v>100</v>
      </c>
      <c r="E44" s="50">
        <f t="shared" si="4"/>
        <v>0</v>
      </c>
    </row>
    <row r="45" spans="1:5" ht="37.5" customHeight="1">
      <c r="A45" s="71" t="s">
        <v>34</v>
      </c>
      <c r="B45" s="26">
        <v>294919.7</v>
      </c>
      <c r="C45" s="25">
        <v>294919.7</v>
      </c>
      <c r="D45" s="25">
        <f t="shared" si="3"/>
        <v>100</v>
      </c>
      <c r="E45" s="50">
        <f t="shared" si="4"/>
        <v>0</v>
      </c>
    </row>
    <row r="46" spans="1:5" ht="36.75" customHeight="1">
      <c r="A46" s="71" t="s">
        <v>35</v>
      </c>
      <c r="B46" s="26">
        <v>819604.8</v>
      </c>
      <c r="C46" s="25">
        <v>819604.8</v>
      </c>
      <c r="D46" s="25">
        <f t="shared" si="3"/>
        <v>100</v>
      </c>
      <c r="E46" s="50">
        <f t="shared" si="4"/>
        <v>0</v>
      </c>
    </row>
    <row r="47" spans="1:5" ht="138.75" customHeight="1">
      <c r="A47" s="71" t="s">
        <v>54</v>
      </c>
      <c r="B47" s="26">
        <v>12748.1</v>
      </c>
      <c r="C47" s="25">
        <v>12748.0728</v>
      </c>
      <c r="D47" s="25">
        <f t="shared" si="3"/>
        <v>99.99978663487109</v>
      </c>
      <c r="E47" s="50">
        <f t="shared" si="4"/>
        <v>-0.0272000000004482</v>
      </c>
    </row>
    <row r="48" spans="1:5" ht="48" customHeight="1" hidden="1">
      <c r="A48" s="71" t="s">
        <v>43</v>
      </c>
      <c r="B48" s="26"/>
      <c r="C48" s="25"/>
      <c r="D48" s="25" t="e">
        <f t="shared" si="3"/>
        <v>#DIV/0!</v>
      </c>
      <c r="E48" s="50">
        <f t="shared" si="4"/>
        <v>0</v>
      </c>
    </row>
    <row r="49" spans="1:5" ht="60.75" customHeight="1">
      <c r="A49" s="71" t="s">
        <v>87</v>
      </c>
      <c r="B49" s="26">
        <v>29389.4</v>
      </c>
      <c r="C49" s="25">
        <v>29389.4</v>
      </c>
      <c r="D49" s="25">
        <f>C49/B49*100</f>
        <v>100</v>
      </c>
      <c r="E49" s="50">
        <f>C49-B49</f>
        <v>0</v>
      </c>
    </row>
    <row r="50" spans="1:5" ht="60.75" customHeight="1">
      <c r="A50" s="71" t="s">
        <v>44</v>
      </c>
      <c r="B50" s="26">
        <v>9046.3</v>
      </c>
      <c r="C50" s="25">
        <v>9032.11001</v>
      </c>
      <c r="D50" s="25">
        <f t="shared" si="3"/>
        <v>99.84314039994253</v>
      </c>
      <c r="E50" s="50">
        <f t="shared" si="4"/>
        <v>-14.189989999998943</v>
      </c>
    </row>
    <row r="51" spans="1:5" ht="33.75" customHeight="1">
      <c r="A51" s="71" t="s">
        <v>48</v>
      </c>
      <c r="B51" s="26">
        <v>12093.8</v>
      </c>
      <c r="C51" s="25">
        <v>11614.62033</v>
      </c>
      <c r="D51" s="25">
        <f t="shared" si="3"/>
        <v>96.03780722353603</v>
      </c>
      <c r="E51" s="50">
        <f t="shared" si="4"/>
        <v>-479.17966999999953</v>
      </c>
    </row>
    <row r="52" spans="1:5" ht="182.25" customHeight="1">
      <c r="A52" s="71" t="s">
        <v>53</v>
      </c>
      <c r="B52" s="26">
        <v>18079.4</v>
      </c>
      <c r="C52" s="25">
        <v>17319.4901</v>
      </c>
      <c r="D52" s="25">
        <f t="shared" si="3"/>
        <v>95.79681903160503</v>
      </c>
      <c r="E52" s="50">
        <f t="shared" si="4"/>
        <v>-759.9099000000024</v>
      </c>
    </row>
    <row r="53" spans="1:5" ht="225.75" customHeight="1">
      <c r="A53" s="71" t="s">
        <v>99</v>
      </c>
      <c r="B53" s="26">
        <v>14407.338</v>
      </c>
      <c r="C53" s="25">
        <v>14402.45</v>
      </c>
      <c r="D53" s="25">
        <f t="shared" si="3"/>
        <v>99.96607284426867</v>
      </c>
      <c r="E53" s="50">
        <f t="shared" si="4"/>
        <v>-4.8879999999990105</v>
      </c>
    </row>
    <row r="54" spans="1:5" ht="228" customHeight="1">
      <c r="A54" s="71" t="s">
        <v>98</v>
      </c>
      <c r="B54" s="26">
        <v>8206.694</v>
      </c>
      <c r="C54" s="25">
        <v>8206.694</v>
      </c>
      <c r="D54" s="25">
        <f t="shared" si="3"/>
        <v>100</v>
      </c>
      <c r="E54" s="50">
        <f t="shared" si="4"/>
        <v>0</v>
      </c>
    </row>
    <row r="55" spans="1:5" ht="49.5" customHeight="1">
      <c r="A55" s="71" t="s">
        <v>42</v>
      </c>
      <c r="B55" s="26">
        <v>1299</v>
      </c>
      <c r="C55" s="25">
        <v>1283.69915</v>
      </c>
      <c r="D55" s="25">
        <f t="shared" si="3"/>
        <v>98.82210546574287</v>
      </c>
      <c r="E55" s="50">
        <f t="shared" si="4"/>
        <v>-15.300850000000082</v>
      </c>
    </row>
    <row r="56" spans="1:5" ht="50.25" customHeight="1">
      <c r="A56" s="71" t="s">
        <v>84</v>
      </c>
      <c r="B56" s="26">
        <v>47108.2</v>
      </c>
      <c r="C56" s="25">
        <v>44814.2972</v>
      </c>
      <c r="D56" s="25">
        <f t="shared" si="3"/>
        <v>95.13056580383034</v>
      </c>
      <c r="E56" s="50">
        <f t="shared" si="4"/>
        <v>-2293.902799999996</v>
      </c>
    </row>
    <row r="57" spans="1:5" ht="37.5" customHeight="1">
      <c r="A57" s="71" t="s">
        <v>91</v>
      </c>
      <c r="B57" s="26">
        <v>42000</v>
      </c>
      <c r="C57" s="25">
        <v>42000</v>
      </c>
      <c r="D57" s="25">
        <f t="shared" si="3"/>
        <v>100</v>
      </c>
      <c r="E57" s="50">
        <f t="shared" si="4"/>
        <v>0</v>
      </c>
    </row>
    <row r="58" spans="1:5" ht="35.25" customHeight="1">
      <c r="A58" s="116" t="s">
        <v>100</v>
      </c>
      <c r="B58" s="117">
        <f>B60+B61+B62+B63+B64+B65+B66</f>
        <v>35463.551</v>
      </c>
      <c r="C58" s="118">
        <f>C60+C61+C62+C63+C64+C65+C66</f>
        <v>31633.33043</v>
      </c>
      <c r="D58" s="118">
        <f t="shared" si="3"/>
        <v>89.19955711710878</v>
      </c>
      <c r="E58" s="119">
        <f t="shared" si="4"/>
        <v>-3830.2205699999977</v>
      </c>
    </row>
    <row r="59" spans="1:5" ht="16.5" customHeight="1">
      <c r="A59" s="120" t="s">
        <v>15</v>
      </c>
      <c r="B59" s="117"/>
      <c r="C59" s="118"/>
      <c r="D59" s="118"/>
      <c r="E59" s="119"/>
    </row>
    <row r="60" spans="1:5" ht="83.25" customHeight="1">
      <c r="A60" s="71" t="s">
        <v>67</v>
      </c>
      <c r="B60" s="26">
        <v>8587.343</v>
      </c>
      <c r="C60" s="25">
        <v>8587.343</v>
      </c>
      <c r="D60" s="25">
        <f t="shared" si="3"/>
        <v>100</v>
      </c>
      <c r="E60" s="50">
        <f t="shared" si="4"/>
        <v>0</v>
      </c>
    </row>
    <row r="61" spans="1:5" ht="57" customHeight="1">
      <c r="A61" s="71" t="s">
        <v>96</v>
      </c>
      <c r="B61" s="26">
        <v>2925.986</v>
      </c>
      <c r="C61" s="25">
        <v>1325.986</v>
      </c>
      <c r="D61" s="25">
        <f t="shared" si="3"/>
        <v>45.31757841630138</v>
      </c>
      <c r="E61" s="50">
        <f t="shared" si="4"/>
        <v>-1599.9999999999998</v>
      </c>
    </row>
    <row r="62" spans="1:5" ht="77.25" customHeight="1">
      <c r="A62" s="71" t="s">
        <v>92</v>
      </c>
      <c r="B62" s="26">
        <v>2037.645</v>
      </c>
      <c r="C62" s="25">
        <v>1955.245</v>
      </c>
      <c r="D62" s="25">
        <f t="shared" si="3"/>
        <v>95.95611600646825</v>
      </c>
      <c r="E62" s="50">
        <f t="shared" si="4"/>
        <v>-82.40000000000009</v>
      </c>
    </row>
    <row r="63" spans="1:5" ht="60.75" customHeight="1">
      <c r="A63" s="71" t="s">
        <v>88</v>
      </c>
      <c r="B63" s="26">
        <v>5781.51</v>
      </c>
      <c r="C63" s="25">
        <v>5112.034</v>
      </c>
      <c r="D63" s="25">
        <f t="shared" si="3"/>
        <v>88.42039536384092</v>
      </c>
      <c r="E63" s="50">
        <f t="shared" si="4"/>
        <v>-669.4760000000006</v>
      </c>
    </row>
    <row r="64" spans="1:5" ht="108" customHeight="1">
      <c r="A64" s="71" t="s">
        <v>95</v>
      </c>
      <c r="B64" s="26">
        <v>133</v>
      </c>
      <c r="C64" s="25"/>
      <c r="D64" s="25">
        <f t="shared" si="3"/>
        <v>0</v>
      </c>
      <c r="E64" s="50">
        <f t="shared" si="4"/>
        <v>-133</v>
      </c>
    </row>
    <row r="65" spans="1:5" ht="20.25" customHeight="1">
      <c r="A65" s="71" t="s">
        <v>57</v>
      </c>
      <c r="B65" s="26">
        <v>14365.689</v>
      </c>
      <c r="C65" s="25">
        <v>13415.72243</v>
      </c>
      <c r="D65" s="25">
        <f t="shared" si="3"/>
        <v>93.38725368480412</v>
      </c>
      <c r="E65" s="50">
        <f t="shared" si="4"/>
        <v>-949.9665700000005</v>
      </c>
    </row>
    <row r="66" spans="1:5" ht="97.5" customHeight="1" thickBot="1">
      <c r="A66" s="71" t="s">
        <v>80</v>
      </c>
      <c r="B66" s="26">
        <v>1632.378</v>
      </c>
      <c r="C66" s="25">
        <v>1237</v>
      </c>
      <c r="D66" s="110">
        <f t="shared" si="3"/>
        <v>75.77901686986715</v>
      </c>
      <c r="E66" s="50">
        <f t="shared" si="4"/>
        <v>-395.37799999999993</v>
      </c>
    </row>
    <row r="67" spans="1:5" ht="27.75" customHeight="1" thickBot="1">
      <c r="A67" s="11" t="s">
        <v>12</v>
      </c>
      <c r="B67" s="29">
        <f>B22+B23+B58+0.08</f>
        <v>7728084.706000001</v>
      </c>
      <c r="C67" s="29">
        <f>C22+C23+C58</f>
        <v>7631884.74638</v>
      </c>
      <c r="D67" s="29">
        <f t="shared" si="3"/>
        <v>98.7551901502152</v>
      </c>
      <c r="E67" s="30">
        <f t="shared" si="4"/>
        <v>-96199.9596200008</v>
      </c>
    </row>
    <row r="68" spans="2:3" ht="26.25" customHeight="1">
      <c r="B68" s="34"/>
      <c r="C68" s="34"/>
    </row>
    <row r="69" spans="2:3" ht="38.25" customHeight="1">
      <c r="B69" s="121">
        <v>7728084.736</v>
      </c>
      <c r="C69" s="121">
        <v>7631884.7462</v>
      </c>
    </row>
    <row r="70" spans="2:3" ht="35.25" customHeight="1">
      <c r="B70" s="122">
        <f>B67-B69</f>
        <v>-0.02999999839812517</v>
      </c>
      <c r="C70" s="32">
        <f>C67-C69</f>
        <v>0.000180000439286232</v>
      </c>
    </row>
    <row r="71" spans="2:3" ht="24.75" customHeight="1">
      <c r="B71" s="32"/>
      <c r="C71" s="32"/>
    </row>
    <row r="72" spans="2:3" ht="12.75">
      <c r="B72" s="34"/>
      <c r="C72" s="34"/>
    </row>
    <row r="73" spans="2:3" ht="12.75">
      <c r="B73" s="34"/>
      <c r="C73" s="34"/>
    </row>
    <row r="76" ht="12.75">
      <c r="C76" s="34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 horizontalCentered="1"/>
  <pageMargins left="0.4330708661417323" right="0.3937007874015748" top="0.4724409448818898" bottom="0.07874015748031496" header="0.1968503937007874" footer="0.1968503937007874"/>
  <pageSetup horizontalDpi="600" verticalDpi="600" orientation="portrait" paperSize="9" scale="79" r:id="rId1"/>
  <rowBreaks count="1" manualBreakCount="1">
    <brk id="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="75" zoomScaleNormal="75" zoomScalePageLayoutView="0" workbookViewId="0" topLeftCell="A1">
      <selection activeCell="L17" sqref="L17"/>
    </sheetView>
  </sheetViews>
  <sheetFormatPr defaultColWidth="9.00390625" defaultRowHeight="12.75"/>
  <cols>
    <col min="1" max="1" width="59.25390625" style="1" customWidth="1"/>
    <col min="2" max="2" width="20.75390625" style="0" customWidth="1"/>
    <col min="3" max="3" width="19.125" style="0" customWidth="1"/>
    <col min="4" max="4" width="18.25390625" style="0" customWidth="1"/>
    <col min="5" max="5" width="7.25390625" style="0" hidden="1" customWidth="1"/>
    <col min="6" max="6" width="21.375" style="0" customWidth="1"/>
    <col min="8" max="8" width="12.625" style="0" customWidth="1"/>
    <col min="9" max="9" width="17.00390625" style="0" customWidth="1"/>
    <col min="10" max="10" width="12.75390625" style="0" customWidth="1"/>
  </cols>
  <sheetData>
    <row r="1" spans="1:6" ht="30" customHeight="1">
      <c r="A1" s="138" t="s">
        <v>18</v>
      </c>
      <c r="B1" s="138"/>
      <c r="C1" s="138"/>
      <c r="D1" s="138"/>
      <c r="E1" s="138"/>
      <c r="F1" s="138"/>
    </row>
    <row r="2" spans="1:6" ht="25.5" customHeight="1">
      <c r="A2" s="138" t="s">
        <v>0</v>
      </c>
      <c r="B2" s="138"/>
      <c r="C2" s="138"/>
      <c r="D2" s="138"/>
      <c r="E2" s="138"/>
      <c r="F2" s="138"/>
    </row>
    <row r="3" spans="1:6" ht="24" customHeight="1">
      <c r="A3" s="125" t="s">
        <v>106</v>
      </c>
      <c r="B3" s="125"/>
      <c r="C3" s="125"/>
      <c r="D3" s="125"/>
      <c r="E3" s="125"/>
      <c r="F3" s="125"/>
    </row>
    <row r="4" spans="1:6" ht="20.25" customHeight="1" thickBot="1">
      <c r="A4" s="65" t="s">
        <v>108</v>
      </c>
      <c r="B4" s="5"/>
      <c r="C4" s="5"/>
      <c r="D4" s="20"/>
      <c r="E4" s="5"/>
      <c r="F4" s="124" t="s">
        <v>110</v>
      </c>
    </row>
    <row r="5" spans="1:6" ht="23.25" customHeight="1">
      <c r="A5" s="139" t="s">
        <v>2</v>
      </c>
      <c r="B5" s="129" t="s">
        <v>75</v>
      </c>
      <c r="C5" s="129" t="s">
        <v>107</v>
      </c>
      <c r="D5" s="141" t="s">
        <v>39</v>
      </c>
      <c r="E5" s="143" t="s">
        <v>1</v>
      </c>
      <c r="F5" s="135" t="s">
        <v>40</v>
      </c>
    </row>
    <row r="6" spans="1:6" ht="72" customHeight="1" thickBot="1">
      <c r="A6" s="140"/>
      <c r="B6" s="131"/>
      <c r="C6" s="131"/>
      <c r="D6" s="142"/>
      <c r="E6" s="144"/>
      <c r="F6" s="137"/>
    </row>
    <row r="7" spans="1:6" ht="17.25" customHeight="1" thickBot="1">
      <c r="A7" s="2">
        <v>1</v>
      </c>
      <c r="B7" s="3">
        <v>2</v>
      </c>
      <c r="C7" s="3">
        <v>3</v>
      </c>
      <c r="D7" s="3">
        <v>4</v>
      </c>
      <c r="E7" s="38">
        <v>9</v>
      </c>
      <c r="F7" s="7">
        <v>5</v>
      </c>
    </row>
    <row r="8" spans="1:6" ht="25.5" customHeight="1">
      <c r="A8" s="16" t="s">
        <v>16</v>
      </c>
      <c r="B8" s="13">
        <v>21004.8</v>
      </c>
      <c r="C8" s="13">
        <v>20794.44981</v>
      </c>
      <c r="D8" s="12">
        <f aca="true" t="shared" si="0" ref="D8:D59">C8/B8*100</f>
        <v>98.99856132883912</v>
      </c>
      <c r="E8" s="35">
        <f>C8-B8</f>
        <v>-210.35019000000102</v>
      </c>
      <c r="F8" s="39">
        <f aca="true" t="shared" si="1" ref="F8:F59">C8-B8</f>
        <v>-210.35019000000102</v>
      </c>
    </row>
    <row r="9" spans="1:9" ht="27" customHeight="1">
      <c r="A9" s="17" t="s">
        <v>3</v>
      </c>
      <c r="B9" s="13">
        <v>708365.441</v>
      </c>
      <c r="C9" s="13">
        <v>702684.7775</v>
      </c>
      <c r="D9" s="13">
        <f t="shared" si="0"/>
        <v>99.19806032716946</v>
      </c>
      <c r="E9" s="36">
        <f>C9-B9</f>
        <v>-5680.663500000024</v>
      </c>
      <c r="F9" s="40">
        <f t="shared" si="1"/>
        <v>-5680.663500000024</v>
      </c>
      <c r="I9" s="34"/>
    </row>
    <row r="10" spans="1:6" ht="22.5" customHeight="1">
      <c r="A10" s="17" t="s">
        <v>4</v>
      </c>
      <c r="B10" s="13">
        <v>878176.88812</v>
      </c>
      <c r="C10" s="13">
        <v>874118.01324</v>
      </c>
      <c r="D10" s="13">
        <f t="shared" si="0"/>
        <v>99.53780668394846</v>
      </c>
      <c r="E10" s="36">
        <f>C10-B10</f>
        <v>-4058.8748800000176</v>
      </c>
      <c r="F10" s="40">
        <f t="shared" si="1"/>
        <v>-4058.8748800000176</v>
      </c>
    </row>
    <row r="11" spans="1:9" ht="36" customHeight="1">
      <c r="A11" s="17" t="s">
        <v>5</v>
      </c>
      <c r="B11" s="13">
        <v>162433.152</v>
      </c>
      <c r="C11" s="13">
        <v>161574.24489</v>
      </c>
      <c r="D11" s="13">
        <f t="shared" si="0"/>
        <v>99.47122425476297</v>
      </c>
      <c r="E11" s="36">
        <f aca="true" t="shared" si="2" ref="E11:E23">C11-B11</f>
        <v>-858.9071100000001</v>
      </c>
      <c r="F11" s="40">
        <f t="shared" si="1"/>
        <v>-858.9071100000001</v>
      </c>
      <c r="I11" s="4"/>
    </row>
    <row r="12" spans="1:6" ht="21.75" customHeight="1">
      <c r="A12" s="17" t="s">
        <v>14</v>
      </c>
      <c r="B12" s="13">
        <v>81656.65</v>
      </c>
      <c r="C12" s="13">
        <v>80949.41029</v>
      </c>
      <c r="D12" s="13">
        <f t="shared" si="0"/>
        <v>99.1338859602984</v>
      </c>
      <c r="E12" s="36">
        <f t="shared" si="2"/>
        <v>-707.2397099999944</v>
      </c>
      <c r="F12" s="40">
        <f t="shared" si="1"/>
        <v>-707.2397099999944</v>
      </c>
    </row>
    <row r="13" spans="1:6" ht="26.25" customHeight="1">
      <c r="A13" s="17" t="s">
        <v>6</v>
      </c>
      <c r="B13" s="13">
        <v>48129.46</v>
      </c>
      <c r="C13" s="13">
        <v>48014.49158</v>
      </c>
      <c r="D13" s="13">
        <f t="shared" si="0"/>
        <v>99.761126719477</v>
      </c>
      <c r="E13" s="36">
        <f t="shared" si="2"/>
        <v>-114.96841999999742</v>
      </c>
      <c r="F13" s="40">
        <f t="shared" si="1"/>
        <v>-114.96841999999742</v>
      </c>
    </row>
    <row r="14" spans="1:6" ht="27" customHeight="1">
      <c r="A14" s="17" t="s">
        <v>19</v>
      </c>
      <c r="B14" s="13">
        <v>700</v>
      </c>
      <c r="C14" s="13">
        <v>700</v>
      </c>
      <c r="D14" s="13">
        <f t="shared" si="0"/>
        <v>100</v>
      </c>
      <c r="E14" s="36">
        <f t="shared" si="2"/>
        <v>0</v>
      </c>
      <c r="F14" s="40">
        <f t="shared" si="1"/>
        <v>0</v>
      </c>
    </row>
    <row r="15" spans="1:6" ht="22.5" customHeight="1">
      <c r="A15" s="17" t="s">
        <v>111</v>
      </c>
      <c r="B15" s="13">
        <f>B16+B17+B18+B19</f>
        <v>16523.397</v>
      </c>
      <c r="C15" s="13">
        <f>C16+C17+C18+C19</f>
        <v>15316.76499</v>
      </c>
      <c r="D15" s="13">
        <f t="shared" si="0"/>
        <v>92.69743376619226</v>
      </c>
      <c r="E15" s="36">
        <f t="shared" si="2"/>
        <v>-1206.6320100000012</v>
      </c>
      <c r="F15" s="40">
        <f t="shared" si="1"/>
        <v>-1206.6320100000012</v>
      </c>
    </row>
    <row r="16" spans="1:6" ht="41.25" customHeight="1">
      <c r="A16" s="17" t="s">
        <v>112</v>
      </c>
      <c r="B16" s="13">
        <v>200</v>
      </c>
      <c r="C16" s="13">
        <v>197.682</v>
      </c>
      <c r="D16" s="13">
        <f t="shared" si="0"/>
        <v>98.841</v>
      </c>
      <c r="E16" s="36">
        <f t="shared" si="2"/>
        <v>-2.318000000000012</v>
      </c>
      <c r="F16" s="40">
        <f t="shared" si="1"/>
        <v>-2.318000000000012</v>
      </c>
    </row>
    <row r="17" spans="1:6" ht="40.5" customHeight="1">
      <c r="A17" s="17" t="s">
        <v>113</v>
      </c>
      <c r="B17" s="13">
        <v>3086</v>
      </c>
      <c r="C17" s="13">
        <v>2115.471</v>
      </c>
      <c r="D17" s="13">
        <f t="shared" si="0"/>
        <v>68.55058327932599</v>
      </c>
      <c r="E17" s="36">
        <f t="shared" si="2"/>
        <v>-970.529</v>
      </c>
      <c r="F17" s="40">
        <f t="shared" si="1"/>
        <v>-970.529</v>
      </c>
    </row>
    <row r="18" spans="1:6" ht="36.75" customHeight="1">
      <c r="A18" s="18" t="s">
        <v>114</v>
      </c>
      <c r="B18" s="13">
        <v>13132.897</v>
      </c>
      <c r="C18" s="13">
        <v>12927.42239</v>
      </c>
      <c r="D18" s="13">
        <f t="shared" si="0"/>
        <v>98.43542053211868</v>
      </c>
      <c r="E18" s="36">
        <f t="shared" si="2"/>
        <v>-205.47461000000112</v>
      </c>
      <c r="F18" s="40">
        <f t="shared" si="1"/>
        <v>-205.47461000000112</v>
      </c>
    </row>
    <row r="19" spans="1:6" ht="54" customHeight="1">
      <c r="A19" s="17" t="s">
        <v>115</v>
      </c>
      <c r="B19" s="13">
        <v>104.5</v>
      </c>
      <c r="C19" s="13">
        <v>76.1896</v>
      </c>
      <c r="D19" s="13">
        <f t="shared" si="0"/>
        <v>72.90870813397129</v>
      </c>
      <c r="E19" s="36">
        <f t="shared" si="2"/>
        <v>-28.3104</v>
      </c>
      <c r="F19" s="40">
        <f t="shared" si="1"/>
        <v>-28.3104</v>
      </c>
    </row>
    <row r="20" spans="1:6" ht="24" customHeight="1">
      <c r="A20" s="17" t="s">
        <v>116</v>
      </c>
      <c r="B20" s="13">
        <f>B21+B22+B23+B24</f>
        <v>3936.535</v>
      </c>
      <c r="C20" s="13">
        <f>C21+C22+C23</f>
        <v>3710.22354</v>
      </c>
      <c r="D20" s="13">
        <f t="shared" si="0"/>
        <v>94.25099840341824</v>
      </c>
      <c r="E20" s="36">
        <f t="shared" si="2"/>
        <v>-226.3114599999999</v>
      </c>
      <c r="F20" s="40">
        <f t="shared" si="1"/>
        <v>-226.3114599999999</v>
      </c>
    </row>
    <row r="21" spans="1:6" ht="46.5" customHeight="1">
      <c r="A21" s="17" t="s">
        <v>117</v>
      </c>
      <c r="B21" s="13">
        <v>2700</v>
      </c>
      <c r="C21" s="13">
        <v>2700</v>
      </c>
      <c r="D21" s="13">
        <f t="shared" si="0"/>
        <v>100</v>
      </c>
      <c r="E21" s="37">
        <f t="shared" si="2"/>
        <v>0</v>
      </c>
      <c r="F21" s="40">
        <f t="shared" si="1"/>
        <v>0</v>
      </c>
    </row>
    <row r="22" spans="1:6" ht="29.25" customHeight="1">
      <c r="A22" s="17" t="s">
        <v>118</v>
      </c>
      <c r="B22" s="13">
        <v>400</v>
      </c>
      <c r="C22" s="13">
        <v>400</v>
      </c>
      <c r="D22" s="13">
        <f t="shared" si="0"/>
        <v>100</v>
      </c>
      <c r="E22" s="37">
        <f t="shared" si="2"/>
        <v>0</v>
      </c>
      <c r="F22" s="40">
        <f t="shared" si="1"/>
        <v>0</v>
      </c>
    </row>
    <row r="23" spans="1:6" ht="27" customHeight="1">
      <c r="A23" s="17" t="s">
        <v>119</v>
      </c>
      <c r="B23" s="13">
        <v>647</v>
      </c>
      <c r="C23" s="13">
        <v>610.22354</v>
      </c>
      <c r="D23" s="13">
        <f t="shared" si="0"/>
        <v>94.3158485316847</v>
      </c>
      <c r="E23" s="37">
        <f t="shared" si="2"/>
        <v>-36.77646000000004</v>
      </c>
      <c r="F23" s="40">
        <f t="shared" si="1"/>
        <v>-36.77646000000004</v>
      </c>
    </row>
    <row r="24" spans="1:6" ht="23.25" customHeight="1" thickBot="1">
      <c r="A24" s="76" t="s">
        <v>120</v>
      </c>
      <c r="B24" s="13">
        <v>189.535</v>
      </c>
      <c r="C24" s="13"/>
      <c r="D24" s="14">
        <f t="shared" si="0"/>
        <v>0</v>
      </c>
      <c r="E24" s="37"/>
      <c r="F24" s="58">
        <f t="shared" si="1"/>
        <v>-189.535</v>
      </c>
    </row>
    <row r="25" spans="1:10" ht="27.75" customHeight="1" thickBot="1">
      <c r="A25" s="11" t="s">
        <v>8</v>
      </c>
      <c r="B25" s="15">
        <f>B8+B9+B10+B11+B12+B13+B14+B15+B20</f>
        <v>1920926.32312</v>
      </c>
      <c r="C25" s="15">
        <f>C8+C9+C10+C11+C12+C13+C14+C15+C20</f>
        <v>1907862.3758399999</v>
      </c>
      <c r="D25" s="15">
        <f t="shared" si="0"/>
        <v>99.3199141933366</v>
      </c>
      <c r="E25" s="59">
        <f>C25-B25</f>
        <v>-13063.947280000197</v>
      </c>
      <c r="F25" s="30">
        <f t="shared" si="1"/>
        <v>-13063.947280000197</v>
      </c>
      <c r="J25" s="4"/>
    </row>
    <row r="26" spans="1:9" ht="51" customHeight="1" thickBot="1">
      <c r="A26" s="19" t="s">
        <v>77</v>
      </c>
      <c r="B26" s="52">
        <v>10612</v>
      </c>
      <c r="C26" s="52">
        <v>10525.63809</v>
      </c>
      <c r="D26" s="54">
        <f t="shared" si="0"/>
        <v>99.18618629852996</v>
      </c>
      <c r="E26" s="53"/>
      <c r="F26" s="69">
        <f t="shared" si="1"/>
        <v>-86.36190999999963</v>
      </c>
      <c r="H26" s="34"/>
      <c r="I26" s="34"/>
    </row>
    <row r="27" spans="1:10" ht="24" customHeight="1" thickBot="1">
      <c r="A27" s="11" t="s">
        <v>7</v>
      </c>
      <c r="B27" s="15">
        <f>B25+B26</f>
        <v>1931538.32312</v>
      </c>
      <c r="C27" s="15">
        <f>C25+C26</f>
        <v>1918388.01393</v>
      </c>
      <c r="D27" s="15">
        <f t="shared" si="0"/>
        <v>99.31917948338925</v>
      </c>
      <c r="E27" s="59">
        <f>C27-B27</f>
        <v>-13150.309190000175</v>
      </c>
      <c r="F27" s="30">
        <f t="shared" si="1"/>
        <v>-13150.309190000175</v>
      </c>
      <c r="I27" s="34"/>
      <c r="J27" s="34"/>
    </row>
    <row r="28" spans="1:6" ht="27" customHeight="1">
      <c r="A28" s="99" t="s">
        <v>60</v>
      </c>
      <c r="B28" s="80">
        <f>B30+B29</f>
        <v>425729.5</v>
      </c>
      <c r="C28" s="80">
        <f>C30+C29</f>
        <v>425729.5</v>
      </c>
      <c r="D28" s="81">
        <f t="shared" si="0"/>
        <v>100</v>
      </c>
      <c r="E28" s="82"/>
      <c r="F28" s="79">
        <f t="shared" si="1"/>
        <v>0</v>
      </c>
    </row>
    <row r="29" spans="1:6" ht="39.75" customHeight="1">
      <c r="A29" s="100" t="s">
        <v>105</v>
      </c>
      <c r="B29" s="83">
        <v>9921.2</v>
      </c>
      <c r="C29" s="83">
        <v>9921.2</v>
      </c>
      <c r="D29" s="84">
        <f t="shared" si="0"/>
        <v>100</v>
      </c>
      <c r="E29" s="85"/>
      <c r="F29" s="70">
        <f t="shared" si="1"/>
        <v>0</v>
      </c>
    </row>
    <row r="30" spans="1:6" ht="75" customHeight="1">
      <c r="A30" s="100" t="s">
        <v>61</v>
      </c>
      <c r="B30" s="83">
        <v>415808.3</v>
      </c>
      <c r="C30" s="83">
        <v>415808.3</v>
      </c>
      <c r="D30" s="84">
        <f t="shared" si="0"/>
        <v>100</v>
      </c>
      <c r="E30" s="85"/>
      <c r="F30" s="70">
        <f t="shared" si="1"/>
        <v>0</v>
      </c>
    </row>
    <row r="31" spans="1:9" ht="65.25" customHeight="1">
      <c r="A31" s="99" t="s">
        <v>62</v>
      </c>
      <c r="B31" s="80">
        <f>B32+B33+B34+B38+B39+B40+B35+B37+B36</f>
        <v>4844527.170000001</v>
      </c>
      <c r="C31" s="80">
        <f>C32+C33+C34+C38+C39+C40+C35+C37+C36</f>
        <v>4738602.37565</v>
      </c>
      <c r="D31" s="81">
        <f t="shared" si="0"/>
        <v>97.81351635292819</v>
      </c>
      <c r="E31" s="82"/>
      <c r="F31" s="79">
        <f t="shared" si="1"/>
        <v>-105924.79435000103</v>
      </c>
      <c r="H31" s="34">
        <f>4844527.17-B31</f>
        <v>0</v>
      </c>
      <c r="I31" s="34"/>
    </row>
    <row r="32" spans="1:6" ht="125.25" customHeight="1">
      <c r="A32" s="100" t="s">
        <v>63</v>
      </c>
      <c r="B32" s="83">
        <v>2284490.1</v>
      </c>
      <c r="C32" s="83">
        <v>2217604.57076</v>
      </c>
      <c r="D32" s="84">
        <f t="shared" si="0"/>
        <v>97.0721900156188</v>
      </c>
      <c r="E32" s="85"/>
      <c r="F32" s="70">
        <f t="shared" si="1"/>
        <v>-66885.52924000006</v>
      </c>
    </row>
    <row r="33" spans="1:6" ht="72.75" customHeight="1">
      <c r="A33" s="101" t="s">
        <v>64</v>
      </c>
      <c r="B33" s="83">
        <v>162244.5</v>
      </c>
      <c r="C33" s="83">
        <v>161968.01316</v>
      </c>
      <c r="D33" s="84">
        <f t="shared" si="0"/>
        <v>99.82958630955132</v>
      </c>
      <c r="E33" s="85"/>
      <c r="F33" s="70">
        <f t="shared" si="1"/>
        <v>-276.48683999999776</v>
      </c>
    </row>
    <row r="34" spans="1:6" ht="207.75" customHeight="1">
      <c r="A34" s="100" t="s">
        <v>65</v>
      </c>
      <c r="B34" s="83">
        <v>2339409.6</v>
      </c>
      <c r="C34" s="83">
        <v>2301578.85202</v>
      </c>
      <c r="D34" s="83">
        <f t="shared" si="0"/>
        <v>98.3828933599315</v>
      </c>
      <c r="E34" s="89"/>
      <c r="F34" s="88">
        <f t="shared" si="1"/>
        <v>-37830.747979999986</v>
      </c>
    </row>
    <row r="35" spans="1:6" ht="214.5" customHeight="1">
      <c r="A35" s="100" t="s">
        <v>97</v>
      </c>
      <c r="B35" s="83">
        <v>14407.338</v>
      </c>
      <c r="C35" s="83">
        <v>14402.45</v>
      </c>
      <c r="D35" s="84">
        <f t="shared" si="0"/>
        <v>99.96607284426867</v>
      </c>
      <c r="E35" s="85"/>
      <c r="F35" s="70">
        <f t="shared" si="1"/>
        <v>-4.8879999999990105</v>
      </c>
    </row>
    <row r="36" spans="1:6" ht="243" customHeight="1">
      <c r="A36" s="101" t="s">
        <v>93</v>
      </c>
      <c r="B36" s="83">
        <v>2211.638</v>
      </c>
      <c r="C36" s="83">
        <v>2058.623</v>
      </c>
      <c r="D36" s="84">
        <f t="shared" si="0"/>
        <v>93.08137226797515</v>
      </c>
      <c r="E36" s="85"/>
      <c r="F36" s="70">
        <f t="shared" si="1"/>
        <v>-153.01499999999987</v>
      </c>
    </row>
    <row r="37" spans="1:6" ht="225" customHeight="1">
      <c r="A37" s="101" t="s">
        <v>89</v>
      </c>
      <c r="B37" s="83">
        <v>8206.694</v>
      </c>
      <c r="C37" s="83">
        <v>8206.694</v>
      </c>
      <c r="D37" s="83">
        <f t="shared" si="0"/>
        <v>100</v>
      </c>
      <c r="E37" s="89"/>
      <c r="F37" s="88">
        <f t="shared" si="1"/>
        <v>0</v>
      </c>
    </row>
    <row r="38" spans="1:10" ht="168" customHeight="1">
      <c r="A38" s="102" t="s">
        <v>66</v>
      </c>
      <c r="B38" s="86">
        <v>18079.4</v>
      </c>
      <c r="C38" s="86">
        <v>17319.4901</v>
      </c>
      <c r="D38" s="84">
        <f t="shared" si="0"/>
        <v>95.79681903160503</v>
      </c>
      <c r="E38" s="85">
        <f>C38-B38</f>
        <v>-759.9099000000024</v>
      </c>
      <c r="F38" s="70">
        <f t="shared" si="1"/>
        <v>-759.9099000000024</v>
      </c>
      <c r="J38" s="4"/>
    </row>
    <row r="39" spans="1:9" ht="69.75" customHeight="1">
      <c r="A39" s="102" t="s">
        <v>67</v>
      </c>
      <c r="B39" s="83">
        <v>2729.8</v>
      </c>
      <c r="C39" s="83">
        <v>2715.61001</v>
      </c>
      <c r="D39" s="84">
        <f t="shared" si="0"/>
        <v>99.48018206462011</v>
      </c>
      <c r="E39" s="87">
        <f>C39-B39</f>
        <v>-14.189990000000307</v>
      </c>
      <c r="F39" s="70">
        <f t="shared" si="1"/>
        <v>-14.189990000000307</v>
      </c>
      <c r="H39" s="34"/>
      <c r="I39" s="34"/>
    </row>
    <row r="40" spans="1:6" ht="93" customHeight="1">
      <c r="A40" s="103" t="s">
        <v>68</v>
      </c>
      <c r="B40" s="83">
        <v>12748.1</v>
      </c>
      <c r="C40" s="83">
        <v>12748.0726</v>
      </c>
      <c r="D40" s="83">
        <f t="shared" si="0"/>
        <v>99.99978506600982</v>
      </c>
      <c r="E40" s="87">
        <f>C40-B40</f>
        <v>-0.027400000000852742</v>
      </c>
      <c r="F40" s="88">
        <f t="shared" si="1"/>
        <v>-0.027400000000852742</v>
      </c>
    </row>
    <row r="41" spans="1:9" ht="54.75" customHeight="1">
      <c r="A41" s="105" t="s">
        <v>69</v>
      </c>
      <c r="B41" s="80">
        <f>B44+B42+B43+B45</f>
        <v>183539.522</v>
      </c>
      <c r="C41" s="80">
        <f>C44+C42+C43+C45</f>
        <v>106524.66054</v>
      </c>
      <c r="D41" s="80">
        <f t="shared" si="0"/>
        <v>58.0390857398005</v>
      </c>
      <c r="E41" s="106">
        <f>C41-B41</f>
        <v>-77014.86146</v>
      </c>
      <c r="F41" s="107">
        <f t="shared" si="1"/>
        <v>-77014.86146</v>
      </c>
      <c r="H41" s="34">
        <f>183539.522-B41</f>
        <v>0</v>
      </c>
      <c r="I41" s="34"/>
    </row>
    <row r="42" spans="1:6" ht="51.75" customHeight="1">
      <c r="A42" s="104" t="s">
        <v>70</v>
      </c>
      <c r="B42" s="83">
        <v>75603</v>
      </c>
      <c r="C42" s="83"/>
      <c r="D42" s="83">
        <f t="shared" si="0"/>
        <v>0</v>
      </c>
      <c r="E42" s="87"/>
      <c r="F42" s="88">
        <f t="shared" si="1"/>
        <v>-75603</v>
      </c>
    </row>
    <row r="43" spans="1:6" ht="51.75" customHeight="1">
      <c r="A43" s="104" t="s">
        <v>78</v>
      </c>
      <c r="B43" s="83">
        <v>54141.031</v>
      </c>
      <c r="C43" s="83">
        <v>54075.48218</v>
      </c>
      <c r="D43" s="83">
        <f t="shared" si="0"/>
        <v>99.87892949434229</v>
      </c>
      <c r="E43" s="87"/>
      <c r="F43" s="88">
        <f t="shared" si="1"/>
        <v>-65.54882000000362</v>
      </c>
    </row>
    <row r="44" spans="1:6" ht="62.25" customHeight="1">
      <c r="A44" s="104" t="s">
        <v>81</v>
      </c>
      <c r="B44" s="83">
        <v>12093.8</v>
      </c>
      <c r="C44" s="83">
        <v>11614.62033</v>
      </c>
      <c r="D44" s="83">
        <f t="shared" si="0"/>
        <v>96.03780722353603</v>
      </c>
      <c r="E44" s="87">
        <f>C44-B44</f>
        <v>-479.17966999999953</v>
      </c>
      <c r="F44" s="88">
        <f t="shared" si="1"/>
        <v>-479.17966999999953</v>
      </c>
    </row>
    <row r="45" spans="1:6" ht="63" customHeight="1">
      <c r="A45" s="104" t="s">
        <v>86</v>
      </c>
      <c r="B45" s="83">
        <v>41701.691</v>
      </c>
      <c r="C45" s="83">
        <v>40834.55803</v>
      </c>
      <c r="D45" s="83">
        <f t="shared" si="0"/>
        <v>97.92062875819593</v>
      </c>
      <c r="E45" s="87"/>
      <c r="F45" s="88">
        <f t="shared" si="1"/>
        <v>-867.1329699999987</v>
      </c>
    </row>
    <row r="46" spans="1:6" ht="67.5" customHeight="1">
      <c r="A46" s="105" t="s">
        <v>71</v>
      </c>
      <c r="B46" s="80">
        <f>B47+B49+B48</f>
        <v>85780.31864</v>
      </c>
      <c r="C46" s="80">
        <f>C47+C49+C48</f>
        <v>83080.17755</v>
      </c>
      <c r="D46" s="80">
        <f t="shared" si="0"/>
        <v>96.85226036367169</v>
      </c>
      <c r="E46" s="82">
        <f>C46-B46</f>
        <v>-2700.1410900000046</v>
      </c>
      <c r="F46" s="107">
        <f t="shared" si="1"/>
        <v>-2700.1410900000046</v>
      </c>
    </row>
    <row r="47" spans="1:9" ht="48" customHeight="1">
      <c r="A47" s="104" t="s">
        <v>72</v>
      </c>
      <c r="B47" s="84">
        <v>54740.3</v>
      </c>
      <c r="C47" s="83">
        <v>54337.56086</v>
      </c>
      <c r="D47" s="84">
        <f t="shared" si="0"/>
        <v>99.26427304928909</v>
      </c>
      <c r="E47" s="85">
        <f>C47-B47</f>
        <v>-402.73914000000514</v>
      </c>
      <c r="F47" s="70">
        <f t="shared" si="1"/>
        <v>-402.73914000000514</v>
      </c>
      <c r="H47" s="68"/>
      <c r="I47" s="68"/>
    </row>
    <row r="48" spans="1:9" ht="47.25" customHeight="1">
      <c r="A48" s="104" t="s">
        <v>79</v>
      </c>
      <c r="B48" s="84">
        <v>1075.41864</v>
      </c>
      <c r="C48" s="83">
        <v>1075.33807</v>
      </c>
      <c r="D48" s="84">
        <f t="shared" si="0"/>
        <v>99.9925080338946</v>
      </c>
      <c r="E48" s="85"/>
      <c r="F48" s="70">
        <f t="shared" si="1"/>
        <v>-0.08057000000007974</v>
      </c>
      <c r="H48" s="68"/>
      <c r="I48" s="68"/>
    </row>
    <row r="49" spans="1:9" ht="64.5" customHeight="1">
      <c r="A49" s="104" t="s">
        <v>73</v>
      </c>
      <c r="B49" s="84">
        <v>29964.6</v>
      </c>
      <c r="C49" s="83">
        <v>27667.27862</v>
      </c>
      <c r="D49" s="84">
        <f t="shared" si="0"/>
        <v>92.33321526067428</v>
      </c>
      <c r="E49" s="85">
        <f>C49-B49</f>
        <v>-2297.3213799999976</v>
      </c>
      <c r="F49" s="70">
        <f t="shared" si="1"/>
        <v>-2297.3213799999976</v>
      </c>
      <c r="H49" s="68"/>
      <c r="I49" s="68"/>
    </row>
    <row r="50" spans="1:9" ht="84.75" customHeight="1">
      <c r="A50" s="105" t="s">
        <v>102</v>
      </c>
      <c r="B50" s="80">
        <f>B51</f>
        <v>1587</v>
      </c>
      <c r="C50" s="80">
        <f>C51</f>
        <v>1111.628</v>
      </c>
      <c r="D50" s="80">
        <f t="shared" si="0"/>
        <v>70.045872715816</v>
      </c>
      <c r="E50" s="82"/>
      <c r="F50" s="107">
        <f t="shared" si="1"/>
        <v>-475.37200000000007</v>
      </c>
      <c r="H50" s="68"/>
      <c r="I50" s="68"/>
    </row>
    <row r="51" spans="1:9" ht="64.5" customHeight="1">
      <c r="A51" s="104" t="s">
        <v>103</v>
      </c>
      <c r="B51" s="84">
        <v>1587</v>
      </c>
      <c r="C51" s="83">
        <v>1111.628</v>
      </c>
      <c r="D51" s="84">
        <f t="shared" si="0"/>
        <v>70.045872715816</v>
      </c>
      <c r="E51" s="85"/>
      <c r="F51" s="70">
        <f t="shared" si="1"/>
        <v>-475.37200000000007</v>
      </c>
      <c r="H51" s="68"/>
      <c r="I51" s="68"/>
    </row>
    <row r="52" spans="1:9" ht="51.75" customHeight="1">
      <c r="A52" s="105" t="s">
        <v>82</v>
      </c>
      <c r="B52" s="81">
        <f>B53</f>
        <v>1299</v>
      </c>
      <c r="C52" s="80">
        <f>C53</f>
        <v>1283.69915</v>
      </c>
      <c r="D52" s="81">
        <f t="shared" si="0"/>
        <v>98.82210546574287</v>
      </c>
      <c r="E52" s="82"/>
      <c r="F52" s="79">
        <f t="shared" si="1"/>
        <v>-15.300850000000082</v>
      </c>
      <c r="H52" s="68"/>
      <c r="I52" s="68"/>
    </row>
    <row r="53" spans="1:9" ht="67.5" customHeight="1">
      <c r="A53" s="104" t="s">
        <v>83</v>
      </c>
      <c r="B53" s="84">
        <v>1299</v>
      </c>
      <c r="C53" s="83">
        <v>1283.69915</v>
      </c>
      <c r="D53" s="84">
        <f t="shared" si="0"/>
        <v>98.82210546574287</v>
      </c>
      <c r="E53" s="85"/>
      <c r="F53" s="70">
        <f t="shared" si="1"/>
        <v>-15.300850000000082</v>
      </c>
      <c r="H53" s="68"/>
      <c r="I53" s="68"/>
    </row>
    <row r="54" spans="1:9" ht="54.75" customHeight="1">
      <c r="A54" s="108" t="s">
        <v>74</v>
      </c>
      <c r="B54" s="81">
        <f>B55</f>
        <v>8698.1626</v>
      </c>
      <c r="C54" s="80">
        <f>C55</f>
        <v>8696.2332</v>
      </c>
      <c r="D54" s="80">
        <f t="shared" si="0"/>
        <v>99.97781830383352</v>
      </c>
      <c r="E54" s="109">
        <f>C54-B54</f>
        <v>-1.9293999999990774</v>
      </c>
      <c r="F54" s="107">
        <f t="shared" si="1"/>
        <v>-1.9293999999990774</v>
      </c>
      <c r="H54" s="68"/>
      <c r="I54" s="68"/>
    </row>
    <row r="55" spans="1:10" ht="23.25" customHeight="1" thickBot="1">
      <c r="A55" s="104" t="s">
        <v>57</v>
      </c>
      <c r="B55" s="83">
        <v>8698.1626</v>
      </c>
      <c r="C55" s="83">
        <v>8696.2332</v>
      </c>
      <c r="D55" s="83">
        <f t="shared" si="0"/>
        <v>99.97781830383352</v>
      </c>
      <c r="E55" s="89"/>
      <c r="F55" s="88">
        <f t="shared" si="1"/>
        <v>-1.9293999999990774</v>
      </c>
      <c r="H55" s="115"/>
      <c r="I55" s="115"/>
      <c r="J55" s="34"/>
    </row>
    <row r="56" spans="1:6" ht="30" customHeight="1" thickBot="1">
      <c r="A56" s="11" t="s">
        <v>9</v>
      </c>
      <c r="B56" s="33">
        <f>B25+B28+B31+B41+B46+B54+B26+B52+B50</f>
        <v>7482698.996360001</v>
      </c>
      <c r="C56" s="33">
        <f>C25+C28+C31+C41+C46+C54+C26+C52+C50</f>
        <v>7283416.288019998</v>
      </c>
      <c r="D56" s="33">
        <f t="shared" si="0"/>
        <v>97.33675364414705</v>
      </c>
      <c r="E56" s="90">
        <f>C56-B56</f>
        <v>-199282.70834000316</v>
      </c>
      <c r="F56" s="91">
        <f t="shared" si="1"/>
        <v>-199282.70834000316</v>
      </c>
    </row>
    <row r="57" spans="1:6" ht="24" customHeight="1">
      <c r="A57" s="47" t="s">
        <v>17</v>
      </c>
      <c r="B57" s="92">
        <f>SUM(B58:B59)</f>
        <v>2700</v>
      </c>
      <c r="C57" s="92">
        <f>SUM(C58:C59)</f>
        <v>2700</v>
      </c>
      <c r="D57" s="92">
        <f t="shared" si="0"/>
        <v>100</v>
      </c>
      <c r="E57" s="92">
        <f>C57-B57</f>
        <v>0</v>
      </c>
      <c r="F57" s="93">
        <f t="shared" si="1"/>
        <v>0</v>
      </c>
    </row>
    <row r="58" spans="1:6" ht="39" customHeight="1">
      <c r="A58" s="113" t="s">
        <v>58</v>
      </c>
      <c r="B58" s="111">
        <v>2100</v>
      </c>
      <c r="C58" s="111">
        <v>2100</v>
      </c>
      <c r="D58" s="94">
        <f t="shared" si="0"/>
        <v>100</v>
      </c>
      <c r="E58" s="94">
        <f>C58-B58</f>
        <v>0</v>
      </c>
      <c r="F58" s="95">
        <f t="shared" si="1"/>
        <v>0</v>
      </c>
    </row>
    <row r="59" spans="1:6" ht="42.75" customHeight="1" thickBot="1">
      <c r="A59" s="43" t="s">
        <v>59</v>
      </c>
      <c r="B59" s="96">
        <v>600</v>
      </c>
      <c r="C59" s="96">
        <v>600</v>
      </c>
      <c r="D59" s="97">
        <f t="shared" si="0"/>
        <v>100</v>
      </c>
      <c r="E59" s="97">
        <f>C59-B59</f>
        <v>0</v>
      </c>
      <c r="F59" s="98">
        <f t="shared" si="1"/>
        <v>0</v>
      </c>
    </row>
    <row r="60" spans="2:3" ht="27" customHeight="1">
      <c r="B60" s="41"/>
      <c r="C60" s="41"/>
    </row>
    <row r="61" spans="2:3" ht="21" customHeight="1">
      <c r="B61" s="34">
        <f>B56+B57</f>
        <v>7485398.996360001</v>
      </c>
      <c r="C61" s="34">
        <f>C56+C57</f>
        <v>7286116.288019998</v>
      </c>
    </row>
    <row r="62" spans="2:3" ht="21.75" customHeight="1">
      <c r="B62" s="34">
        <f>доходи!B67-видатки!B61</f>
        <v>242685.70964000002</v>
      </c>
      <c r="C62" s="34">
        <f>доходи!C67-видатки!C61</f>
        <v>345768.4583600024</v>
      </c>
    </row>
    <row r="63" spans="2:3" ht="21" customHeight="1">
      <c r="B63" s="73">
        <v>242685.73964</v>
      </c>
      <c r="C63" s="73">
        <v>345768.45818</v>
      </c>
    </row>
    <row r="64" spans="2:3" ht="19.5" customHeight="1">
      <c r="B64" s="34">
        <f>B62-B63</f>
        <v>-0.029999999998835847</v>
      </c>
      <c r="C64" s="34">
        <f>C62-C63</f>
        <v>0.00018000236013904214</v>
      </c>
    </row>
    <row r="65" spans="2:3" ht="21" customHeight="1">
      <c r="B65" s="4"/>
      <c r="C65" s="4"/>
    </row>
    <row r="66" spans="2:3" ht="12.75">
      <c r="B66" s="34"/>
      <c r="C66" s="34"/>
    </row>
    <row r="67" spans="2:3" ht="15">
      <c r="B67" s="77"/>
      <c r="C67" s="77"/>
    </row>
    <row r="68" spans="2:3" ht="12.75">
      <c r="B68" s="34"/>
      <c r="C68" s="34"/>
    </row>
  </sheetData>
  <sheetProtection/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19" right="0.1968503937007874" top="0.25" bottom="0.2" header="0.25" footer="0.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Горун Віталій Анатолійович</cp:lastModifiedBy>
  <cp:lastPrinted>2019-02-11T10:19:13Z</cp:lastPrinted>
  <dcterms:created xsi:type="dcterms:W3CDTF">2003-03-11T08:59:05Z</dcterms:created>
  <dcterms:modified xsi:type="dcterms:W3CDTF">2019-02-11T10:34:50Z</dcterms:modified>
  <cp:category/>
  <cp:version/>
  <cp:contentType/>
  <cp:contentStatus/>
</cp:coreProperties>
</file>